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eo-momose\Desktop\"/>
    </mc:Choice>
  </mc:AlternateContent>
  <xr:revisionPtr revIDLastSave="0" documentId="8_{DEE64245-E476-457F-A238-07F9A7AF7337}" xr6:coauthVersionLast="47" xr6:coauthVersionMax="47" xr10:uidLastSave="{00000000-0000-0000-0000-000000000000}"/>
  <workbookProtection workbookAlgorithmName="SHA-512" workbookHashValue="vZoVUdS30HgYiHYLfUXCNNOSG4d5D/DHghqMA6riB4dospbXnVDzB4DXumSkcPaJ/hK/A/Jxqviek8alLD9z5g==" workbookSaltValue="tEM15O9z2P3VvgehWnzPWg==" workbookSpinCount="100000" lockStructure="1"/>
  <bookViews>
    <workbookView xWindow="-108" yWindow="-108" windowWidth="23256" windowHeight="12456" xr2:uid="{9D284F4A-19BA-417F-8CD9-F8C4D83CFE3B}"/>
  </bookViews>
  <sheets>
    <sheet name="結果表示" sheetId="5" r:id="rId1"/>
    <sheet name="入所" sheetId="4" state="hidden" r:id="rId2"/>
    <sheet name="短期入所" sheetId="3" state="hidden" r:id="rId3"/>
    <sheet name="通所リハビリテーション" sheetId="2" state="hidden" r:id="rId4"/>
    <sheet name="訪問リハビリテーション" sheetId="1" state="hidden" r:id="rId5"/>
  </sheets>
  <definedNames>
    <definedName name="_xlnm._FilterDatabase" localSheetId="3" hidden="1">通所リハビリテーション!$B$1:$S$1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5" l="1"/>
  <c r="S4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AI17" i="3" l="1"/>
  <c r="R8" i="5"/>
  <c r="U8" i="5"/>
  <c r="T8" i="5"/>
  <c r="S8" i="5"/>
  <c r="Q6" i="5"/>
  <c r="J7" i="5" s="1"/>
  <c r="F64" i="1"/>
  <c r="G64" i="1" s="1"/>
  <c r="F63" i="1"/>
  <c r="G63" i="1" s="1"/>
  <c r="F62" i="1"/>
  <c r="G62" i="1" s="1"/>
  <c r="F61" i="1"/>
  <c r="G61" i="1" s="1"/>
  <c r="F60" i="1"/>
  <c r="G60" i="1" s="1"/>
  <c r="J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I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I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J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J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G15" i="1"/>
  <c r="H15" i="1" s="1"/>
  <c r="F15" i="1"/>
  <c r="F14" i="1"/>
  <c r="G14" i="1" s="1"/>
  <c r="F13" i="1"/>
  <c r="G13" i="1" s="1"/>
  <c r="F12" i="1"/>
  <c r="G12" i="1" s="1"/>
  <c r="F11" i="1"/>
  <c r="G11" i="1" s="1"/>
  <c r="J10" i="1"/>
  <c r="F9" i="1"/>
  <c r="G9" i="1" s="1"/>
  <c r="H9" i="1" s="1"/>
  <c r="F10" i="1"/>
  <c r="G10" i="1"/>
  <c r="I10" i="1" s="1"/>
  <c r="G6" i="1"/>
  <c r="H6" i="1" s="1"/>
  <c r="F6" i="1"/>
  <c r="F7" i="1"/>
  <c r="G7" i="1" s="1"/>
  <c r="H7" i="1" s="1"/>
  <c r="F3" i="1"/>
  <c r="G3" i="1" s="1"/>
  <c r="H3" i="1" s="1"/>
  <c r="F4" i="1"/>
  <c r="G4" i="1" s="1"/>
  <c r="H4" i="1" s="1"/>
  <c r="H148" i="2"/>
  <c r="I148" i="2" s="1"/>
  <c r="H147" i="2"/>
  <c r="I147" i="2" s="1"/>
  <c r="H146" i="2"/>
  <c r="J146" i="2" s="1"/>
  <c r="H145" i="2"/>
  <c r="J145" i="2" s="1"/>
  <c r="H144" i="2"/>
  <c r="I144" i="2" s="1"/>
  <c r="H143" i="2"/>
  <c r="J143" i="2" s="1"/>
  <c r="H142" i="2"/>
  <c r="I142" i="2" s="1"/>
  <c r="H141" i="2"/>
  <c r="J141" i="2" s="1"/>
  <c r="H140" i="2"/>
  <c r="J140" i="2" s="1"/>
  <c r="H139" i="2"/>
  <c r="J139" i="2" s="1"/>
  <c r="H138" i="2"/>
  <c r="J138" i="2" s="1"/>
  <c r="H137" i="2"/>
  <c r="J137" i="2" s="1"/>
  <c r="H136" i="2"/>
  <c r="J136" i="2" s="1"/>
  <c r="H135" i="2"/>
  <c r="J135" i="2" s="1"/>
  <c r="H134" i="2"/>
  <c r="J134" i="2" s="1"/>
  <c r="H133" i="2"/>
  <c r="I133" i="2" s="1"/>
  <c r="H132" i="2"/>
  <c r="J132" i="2" s="1"/>
  <c r="H131" i="2"/>
  <c r="J131" i="2" s="1"/>
  <c r="H130" i="2"/>
  <c r="J130" i="2" s="1"/>
  <c r="H129" i="2"/>
  <c r="J129" i="2" s="1"/>
  <c r="H128" i="2"/>
  <c r="J128" i="2" s="1"/>
  <c r="H127" i="2"/>
  <c r="J127" i="2" s="1"/>
  <c r="H126" i="2"/>
  <c r="J126" i="2" s="1"/>
  <c r="H125" i="2"/>
  <c r="J125" i="2" s="1"/>
  <c r="H124" i="2"/>
  <c r="J124" i="2" s="1"/>
  <c r="H123" i="2"/>
  <c r="J123" i="2" s="1"/>
  <c r="H122" i="2"/>
  <c r="J122" i="2" s="1"/>
  <c r="H121" i="2"/>
  <c r="J121" i="2" s="1"/>
  <c r="H120" i="2"/>
  <c r="J120" i="2" s="1"/>
  <c r="H119" i="2"/>
  <c r="J119" i="2" s="1"/>
  <c r="H118" i="2"/>
  <c r="J118" i="2" s="1"/>
  <c r="H117" i="2"/>
  <c r="J117" i="2" s="1"/>
  <c r="H116" i="2"/>
  <c r="J116" i="2" s="1"/>
  <c r="H115" i="2"/>
  <c r="J115" i="2" s="1"/>
  <c r="H114" i="2"/>
  <c r="J114" i="2" s="1"/>
  <c r="H113" i="2"/>
  <c r="J113" i="2" s="1"/>
  <c r="H112" i="2"/>
  <c r="J112" i="2" s="1"/>
  <c r="H111" i="2"/>
  <c r="J111" i="2" s="1"/>
  <c r="H110" i="2"/>
  <c r="J110" i="2" s="1"/>
  <c r="H109" i="2"/>
  <c r="J109" i="2" s="1"/>
  <c r="H108" i="2"/>
  <c r="H107" i="2"/>
  <c r="J107" i="2" s="1"/>
  <c r="H85" i="2"/>
  <c r="I85" i="2" s="1"/>
  <c r="H106" i="2"/>
  <c r="J106" i="2" s="1"/>
  <c r="H105" i="2"/>
  <c r="J105" i="2" s="1"/>
  <c r="H104" i="2"/>
  <c r="J104" i="2" s="1"/>
  <c r="H103" i="2"/>
  <c r="J103" i="2" s="1"/>
  <c r="H102" i="2"/>
  <c r="J102" i="2" s="1"/>
  <c r="H101" i="2"/>
  <c r="J101" i="2" s="1"/>
  <c r="H100" i="2"/>
  <c r="J100" i="2" s="1"/>
  <c r="H99" i="2"/>
  <c r="J99" i="2" s="1"/>
  <c r="H98" i="2"/>
  <c r="J98" i="2" s="1"/>
  <c r="H97" i="2"/>
  <c r="J97" i="2" s="1"/>
  <c r="H96" i="2"/>
  <c r="J96" i="2" s="1"/>
  <c r="H95" i="2"/>
  <c r="J95" i="2" s="1"/>
  <c r="H94" i="2"/>
  <c r="J94" i="2" s="1"/>
  <c r="H93" i="2"/>
  <c r="J93" i="2" s="1"/>
  <c r="H92" i="2"/>
  <c r="J92" i="2" s="1"/>
  <c r="H91" i="2"/>
  <c r="J91" i="2" s="1"/>
  <c r="H90" i="2"/>
  <c r="J90" i="2" s="1"/>
  <c r="H89" i="2"/>
  <c r="J89" i="2" s="1"/>
  <c r="H88" i="2"/>
  <c r="J88" i="2" s="1"/>
  <c r="H87" i="2"/>
  <c r="H86" i="2"/>
  <c r="J86" i="2" s="1"/>
  <c r="H84" i="2"/>
  <c r="J84" i="2" s="1"/>
  <c r="H83" i="2"/>
  <c r="J83" i="2" s="1"/>
  <c r="H82" i="2"/>
  <c r="I82" i="2" s="1"/>
  <c r="H81" i="2"/>
  <c r="J81" i="2" s="1"/>
  <c r="H80" i="2"/>
  <c r="I80" i="2" s="1"/>
  <c r="H79" i="2"/>
  <c r="J79" i="2" s="1"/>
  <c r="H78" i="2"/>
  <c r="I78" i="2" s="1"/>
  <c r="H77" i="2"/>
  <c r="J77" i="2" s="1"/>
  <c r="H76" i="2"/>
  <c r="J76" i="2" s="1"/>
  <c r="H75" i="2"/>
  <c r="J75" i="2" s="1"/>
  <c r="H74" i="2"/>
  <c r="J74" i="2" s="1"/>
  <c r="H73" i="2"/>
  <c r="J73" i="2" s="1"/>
  <c r="H72" i="2"/>
  <c r="J72" i="2" s="1"/>
  <c r="H71" i="2"/>
  <c r="I71" i="2" s="1"/>
  <c r="H70" i="2"/>
  <c r="J70" i="2" s="1"/>
  <c r="H69" i="2"/>
  <c r="J69" i="2" s="1"/>
  <c r="H68" i="2"/>
  <c r="J68" i="2" s="1"/>
  <c r="H67" i="2"/>
  <c r="J67" i="2" s="1"/>
  <c r="H66" i="2"/>
  <c r="I66" i="2" s="1"/>
  <c r="H65" i="2"/>
  <c r="J6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J51" i="2" s="1"/>
  <c r="H52" i="2"/>
  <c r="J52" i="2" s="1"/>
  <c r="H53" i="2"/>
  <c r="J53" i="2" s="1"/>
  <c r="H54" i="2"/>
  <c r="J54" i="2" s="1"/>
  <c r="H55" i="2"/>
  <c r="J55" i="2" s="1"/>
  <c r="H56" i="2"/>
  <c r="J56" i="2" s="1"/>
  <c r="H57" i="2"/>
  <c r="J57" i="2" s="1"/>
  <c r="H58" i="2"/>
  <c r="I58" i="2" s="1"/>
  <c r="H59" i="2"/>
  <c r="I59" i="2" s="1"/>
  <c r="H60" i="2"/>
  <c r="I60" i="2" s="1"/>
  <c r="H61" i="2"/>
  <c r="I61" i="2" s="1"/>
  <c r="H62" i="2"/>
  <c r="J62" i="2" s="1"/>
  <c r="H63" i="2"/>
  <c r="J63" i="2" s="1"/>
  <c r="H64" i="2"/>
  <c r="J64" i="2" s="1"/>
  <c r="H2" i="2"/>
  <c r="I2" i="2" s="1"/>
  <c r="H45" i="2"/>
  <c r="I45" i="2" s="1"/>
  <c r="H24" i="2"/>
  <c r="J24" i="2" s="1"/>
  <c r="H25" i="2"/>
  <c r="J25" i="2" s="1"/>
  <c r="H26" i="2"/>
  <c r="I26" i="2" s="1"/>
  <c r="H27" i="2"/>
  <c r="I27" i="2" s="1"/>
  <c r="H28" i="2"/>
  <c r="J28" i="2" s="1"/>
  <c r="H29" i="2"/>
  <c r="J29" i="2" s="1"/>
  <c r="H30" i="2"/>
  <c r="I30" i="2" s="1"/>
  <c r="H31" i="2"/>
  <c r="I31" i="2" s="1"/>
  <c r="H32" i="2"/>
  <c r="J32" i="2" s="1"/>
  <c r="H33" i="2"/>
  <c r="I33" i="2" s="1"/>
  <c r="H34" i="2"/>
  <c r="I34" i="2" s="1"/>
  <c r="H35" i="2"/>
  <c r="I35" i="2" s="1"/>
  <c r="H36" i="2"/>
  <c r="I36" i="2" s="1"/>
  <c r="H37" i="2"/>
  <c r="J37" i="2" s="1"/>
  <c r="H38" i="2"/>
  <c r="J38" i="2" s="1"/>
  <c r="H39" i="2"/>
  <c r="J39" i="2" s="1"/>
  <c r="H40" i="2"/>
  <c r="I40" i="2" s="1"/>
  <c r="H41" i="2"/>
  <c r="I41" i="2" s="1"/>
  <c r="H42" i="2"/>
  <c r="I42" i="2" s="1"/>
  <c r="H43" i="2"/>
  <c r="I43" i="2" s="1"/>
  <c r="H21" i="2"/>
  <c r="J21" i="2" s="1"/>
  <c r="H22" i="2"/>
  <c r="J22" i="2" s="1"/>
  <c r="H12" i="2"/>
  <c r="J12" i="2" s="1"/>
  <c r="H13" i="2"/>
  <c r="J13" i="2" s="1"/>
  <c r="H14" i="2"/>
  <c r="I14" i="2" s="1"/>
  <c r="H15" i="2"/>
  <c r="J15" i="2" s="1"/>
  <c r="H16" i="2"/>
  <c r="I16" i="2" s="1"/>
  <c r="H17" i="2"/>
  <c r="I17" i="2" s="1"/>
  <c r="H9" i="2"/>
  <c r="J9" i="2" s="1"/>
  <c r="H10" i="2"/>
  <c r="J10" i="2" s="1"/>
  <c r="H6" i="2"/>
  <c r="I6" i="2" s="1"/>
  <c r="H7" i="2"/>
  <c r="J7" i="2" s="1"/>
  <c r="O40" i="3"/>
  <c r="P40" i="3"/>
  <c r="Q40" i="3"/>
  <c r="R40" i="3"/>
  <c r="M41" i="3"/>
  <c r="S40" i="3"/>
  <c r="T40" i="3"/>
  <c r="U40" i="3"/>
  <c r="V40" i="3"/>
  <c r="Z40" i="3"/>
  <c r="AA40" i="3"/>
  <c r="AB40" i="3"/>
  <c r="AC40" i="3"/>
  <c r="AD40" i="3"/>
  <c r="AH40" i="3"/>
  <c r="AI40" i="3"/>
  <c r="AJ40" i="3"/>
  <c r="AK40" i="3"/>
  <c r="AL40" i="3"/>
  <c r="T41" i="3"/>
  <c r="AE41" i="3"/>
  <c r="Z34" i="3"/>
  <c r="AK34" i="3"/>
  <c r="V35" i="3"/>
  <c r="AJ35" i="3"/>
  <c r="R27" i="3"/>
  <c r="AF27" i="3"/>
  <c r="U16" i="3"/>
  <c r="X16" i="3"/>
  <c r="AF16" i="3"/>
  <c r="AL16" i="3"/>
  <c r="M9" i="3"/>
  <c r="S9" i="3"/>
  <c r="AA9" i="3"/>
  <c r="AD9" i="3"/>
  <c r="AL9" i="3"/>
  <c r="S11" i="3"/>
  <c r="Y11" i="3"/>
  <c r="AG11" i="3"/>
  <c r="AJ11" i="3"/>
  <c r="H41" i="3"/>
  <c r="H28" i="3"/>
  <c r="H27" i="3"/>
  <c r="H17" i="3"/>
  <c r="H13" i="3"/>
  <c r="H9" i="3"/>
  <c r="F39" i="3"/>
  <c r="F40" i="3"/>
  <c r="G40" i="3" s="1"/>
  <c r="W40" i="3" s="1"/>
  <c r="F41" i="3"/>
  <c r="G41" i="3"/>
  <c r="Q41" i="3" s="1"/>
  <c r="F33" i="3"/>
  <c r="H33" i="3" s="1"/>
  <c r="F34" i="3"/>
  <c r="G34" i="3" s="1"/>
  <c r="R34" i="3" s="1"/>
  <c r="F35" i="3"/>
  <c r="G35" i="3" s="1"/>
  <c r="O35" i="3" s="1"/>
  <c r="F27" i="3"/>
  <c r="G27" i="3" s="1"/>
  <c r="O27" i="3" s="1"/>
  <c r="F28" i="3"/>
  <c r="G28" i="3" s="1"/>
  <c r="F29" i="3"/>
  <c r="H29" i="3" s="1"/>
  <c r="G29" i="3"/>
  <c r="Q29" i="3" s="1"/>
  <c r="F21" i="3"/>
  <c r="F22" i="3"/>
  <c r="H22" i="3" s="1"/>
  <c r="F23" i="3"/>
  <c r="H23" i="3" s="1"/>
  <c r="F15" i="3"/>
  <c r="H15" i="3" s="1"/>
  <c r="F16" i="3"/>
  <c r="G16" i="3" s="1"/>
  <c r="V16" i="3" s="1"/>
  <c r="F17" i="3"/>
  <c r="G17" i="3" s="1"/>
  <c r="P17" i="3" s="1"/>
  <c r="F9" i="3"/>
  <c r="G9" i="3"/>
  <c r="N9" i="3" s="1"/>
  <c r="F10" i="3"/>
  <c r="G10" i="3" s="1"/>
  <c r="Q10" i="3" s="1"/>
  <c r="F11" i="3"/>
  <c r="H11" i="3" s="1"/>
  <c r="G11" i="3"/>
  <c r="Z11" i="3" s="1"/>
  <c r="T4" i="3"/>
  <c r="W4" i="3"/>
  <c r="AE4" i="3"/>
  <c r="AK4" i="3"/>
  <c r="F3" i="3"/>
  <c r="G3" i="3" s="1"/>
  <c r="F4" i="3"/>
  <c r="G4" i="3" s="1"/>
  <c r="N4" i="3" s="1"/>
  <c r="F5" i="3"/>
  <c r="H5" i="3" s="1"/>
  <c r="H3" i="2"/>
  <c r="I3" i="2" s="1"/>
  <c r="H4" i="2"/>
  <c r="I4" i="2" s="1"/>
  <c r="R15" i="5"/>
  <c r="I15" i="4"/>
  <c r="I16" i="4"/>
  <c r="G27" i="4"/>
  <c r="H27" i="4" s="1"/>
  <c r="G28" i="4"/>
  <c r="I28" i="4" s="1"/>
  <c r="G29" i="4"/>
  <c r="H29" i="4" s="1"/>
  <c r="G21" i="4"/>
  <c r="G22" i="4"/>
  <c r="H22" i="4" s="1"/>
  <c r="G23" i="4"/>
  <c r="H23" i="4" s="1"/>
  <c r="G15" i="4"/>
  <c r="H15" i="4" s="1"/>
  <c r="G16" i="4"/>
  <c r="H16" i="4" s="1"/>
  <c r="G17" i="4"/>
  <c r="H17" i="4" s="1"/>
  <c r="G3" i="4"/>
  <c r="H3" i="4" s="1"/>
  <c r="G4" i="4"/>
  <c r="H4" i="4" s="1"/>
  <c r="G5" i="4"/>
  <c r="H5" i="4" s="1"/>
  <c r="G6" i="4"/>
  <c r="H6" i="4" s="1"/>
  <c r="G7" i="4"/>
  <c r="I7" i="4" s="1"/>
  <c r="G8" i="4"/>
  <c r="H8" i="4" s="1"/>
  <c r="G9" i="4"/>
  <c r="H9" i="4" s="1"/>
  <c r="G10" i="4"/>
  <c r="G11" i="4"/>
  <c r="H11" i="4" s="1"/>
  <c r="G12" i="4"/>
  <c r="H12" i="4" s="1"/>
  <c r="G13" i="4"/>
  <c r="H13" i="4" s="1"/>
  <c r="G14" i="4"/>
  <c r="H14" i="4" s="1"/>
  <c r="G18" i="4"/>
  <c r="H18" i="4" s="1"/>
  <c r="G19" i="4"/>
  <c r="H19" i="4" s="1"/>
  <c r="G20" i="4"/>
  <c r="H20" i="4" s="1"/>
  <c r="G24" i="4"/>
  <c r="G25" i="4"/>
  <c r="H25" i="4" s="1"/>
  <c r="G26" i="4"/>
  <c r="H26" i="4" s="1"/>
  <c r="G30" i="4"/>
  <c r="H30" i="4" s="1"/>
  <c r="G31" i="4"/>
  <c r="I31" i="4" s="1"/>
  <c r="G2" i="4"/>
  <c r="H2" i="4" s="1"/>
  <c r="F42" i="3"/>
  <c r="G42" i="3" s="1"/>
  <c r="AO42" i="3" s="1"/>
  <c r="F43" i="3"/>
  <c r="G43" i="3" s="1"/>
  <c r="X43" i="3" s="1"/>
  <c r="F36" i="3"/>
  <c r="G36" i="3" s="1"/>
  <c r="AO36" i="3" s="1"/>
  <c r="F37" i="3"/>
  <c r="G37" i="3" s="1"/>
  <c r="O37" i="3" s="1"/>
  <c r="F30" i="3"/>
  <c r="F31" i="3"/>
  <c r="F24" i="3"/>
  <c r="G24" i="3" s="1"/>
  <c r="AO24" i="3" s="1"/>
  <c r="F25" i="3"/>
  <c r="G25" i="3" s="1"/>
  <c r="U25" i="3" s="1"/>
  <c r="F18" i="3"/>
  <c r="G18" i="3" s="1"/>
  <c r="AO18" i="3" s="1"/>
  <c r="F19" i="3"/>
  <c r="G19" i="3" s="1"/>
  <c r="Y19" i="3" s="1"/>
  <c r="F12" i="3"/>
  <c r="F13" i="3"/>
  <c r="G13" i="3" s="1"/>
  <c r="AE13" i="3" s="1"/>
  <c r="F6" i="3"/>
  <c r="F7" i="3"/>
  <c r="G7" i="3" s="1"/>
  <c r="U7" i="3" s="1"/>
  <c r="F5" i="1"/>
  <c r="G5" i="1" s="1"/>
  <c r="F8" i="1"/>
  <c r="G8" i="1" s="1"/>
  <c r="F2" i="1"/>
  <c r="G2" i="1" s="1"/>
  <c r="F8" i="3"/>
  <c r="G8" i="3" s="1"/>
  <c r="U8" i="3" s="1"/>
  <c r="F14" i="3"/>
  <c r="F20" i="3"/>
  <c r="G20" i="3" s="1"/>
  <c r="AE20" i="3" s="1"/>
  <c r="F26" i="3"/>
  <c r="F32" i="3"/>
  <c r="F38" i="3"/>
  <c r="F2" i="3"/>
  <c r="G2" i="3" s="1"/>
  <c r="O2" i="3" s="1"/>
  <c r="H5" i="2"/>
  <c r="J5" i="2" s="1"/>
  <c r="H8" i="2"/>
  <c r="I8" i="2" s="1"/>
  <c r="H11" i="2"/>
  <c r="J11" i="2" s="1"/>
  <c r="H18" i="2"/>
  <c r="I18" i="2" s="1"/>
  <c r="H19" i="2"/>
  <c r="I19" i="2" s="1"/>
  <c r="H20" i="2"/>
  <c r="I20" i="2" s="1"/>
  <c r="H23" i="2"/>
  <c r="J23" i="2" s="1"/>
  <c r="H44" i="2"/>
  <c r="J44" i="2" s="1"/>
  <c r="Q4" i="5" l="1"/>
  <c r="O28" i="3"/>
  <c r="W28" i="3"/>
  <c r="AE28" i="3"/>
  <c r="AM28" i="3"/>
  <c r="P28" i="3"/>
  <c r="X28" i="3"/>
  <c r="AF28" i="3"/>
  <c r="AN28" i="3"/>
  <c r="Q28" i="3"/>
  <c r="Y28" i="3"/>
  <c r="AG28" i="3"/>
  <c r="AO28" i="3"/>
  <c r="S28" i="3"/>
  <c r="AD28" i="3"/>
  <c r="N28" i="3"/>
  <c r="T28" i="3"/>
  <c r="AH28" i="3"/>
  <c r="U28" i="3"/>
  <c r="AI28" i="3"/>
  <c r="AB28" i="3"/>
  <c r="V28" i="3"/>
  <c r="AJ28" i="3"/>
  <c r="Z28" i="3"/>
  <c r="AK28" i="3"/>
  <c r="M28" i="3"/>
  <c r="AA28" i="3"/>
  <c r="AL28" i="3"/>
  <c r="R28" i="3"/>
  <c r="AC28" i="3"/>
  <c r="N3" i="3"/>
  <c r="V3" i="3"/>
  <c r="AD3" i="3"/>
  <c r="AL3" i="3"/>
  <c r="O3" i="3"/>
  <c r="W3" i="3"/>
  <c r="AE3" i="3"/>
  <c r="AM3" i="3"/>
  <c r="P3" i="3"/>
  <c r="X3" i="3"/>
  <c r="AF3" i="3"/>
  <c r="AN3" i="3"/>
  <c r="Z3" i="3"/>
  <c r="AK3" i="3"/>
  <c r="M3" i="3"/>
  <c r="AA3" i="3"/>
  <c r="AO3" i="3"/>
  <c r="Q3" i="3"/>
  <c r="AB3" i="3"/>
  <c r="R3" i="3"/>
  <c r="AC3" i="3"/>
  <c r="AI3" i="3"/>
  <c r="S3" i="3"/>
  <c r="AG3" i="3"/>
  <c r="T3" i="3"/>
  <c r="AH3" i="3"/>
  <c r="Y3" i="3"/>
  <c r="AJ3" i="3"/>
  <c r="U3" i="3"/>
  <c r="X29" i="3"/>
  <c r="I23" i="4"/>
  <c r="M23" i="4" s="1"/>
  <c r="AF4" i="3"/>
  <c r="U4" i="3"/>
  <c r="H8" i="3"/>
  <c r="G21" i="3"/>
  <c r="H21" i="3"/>
  <c r="G33" i="3"/>
  <c r="H25" i="3"/>
  <c r="H37" i="3"/>
  <c r="AH11" i="3"/>
  <c r="T11" i="3"/>
  <c r="AL10" i="3"/>
  <c r="X10" i="3"/>
  <c r="M10" i="3"/>
  <c r="AB9" i="3"/>
  <c r="AF17" i="3"/>
  <c r="R17" i="3"/>
  <c r="AJ16" i="3"/>
  <c r="AM29" i="3"/>
  <c r="Y29" i="3"/>
  <c r="N29" i="3"/>
  <c r="AG27" i="3"/>
  <c r="S27" i="3"/>
  <c r="AK35" i="3"/>
  <c r="W35" i="3"/>
  <c r="AO34" i="3"/>
  <c r="AA34" i="3"/>
  <c r="M34" i="3"/>
  <c r="AI41" i="3"/>
  <c r="U41" i="3"/>
  <c r="I6" i="4"/>
  <c r="AD4" i="3"/>
  <c r="P4" i="3"/>
  <c r="O9" i="3"/>
  <c r="W9" i="3"/>
  <c r="AE9" i="3"/>
  <c r="AM9" i="3"/>
  <c r="P9" i="3"/>
  <c r="X9" i="3"/>
  <c r="AF9" i="3"/>
  <c r="AN9" i="3"/>
  <c r="Q9" i="3"/>
  <c r="Y9" i="3"/>
  <c r="AG9" i="3"/>
  <c r="AO9" i="3"/>
  <c r="Q16" i="3"/>
  <c r="Y16" i="3"/>
  <c r="AG16" i="3"/>
  <c r="AO16" i="3"/>
  <c r="R16" i="3"/>
  <c r="Z16" i="3"/>
  <c r="AH16" i="3"/>
  <c r="S16" i="3"/>
  <c r="AA16" i="3"/>
  <c r="AI16" i="3"/>
  <c r="N41" i="3"/>
  <c r="X41" i="3"/>
  <c r="AF41" i="3"/>
  <c r="AN41" i="3"/>
  <c r="O41" i="3"/>
  <c r="Y41" i="3"/>
  <c r="AG41" i="3"/>
  <c r="AO41" i="3"/>
  <c r="P41" i="3"/>
  <c r="Z41" i="3"/>
  <c r="AH41" i="3"/>
  <c r="H16" i="3"/>
  <c r="H42" i="3"/>
  <c r="AF11" i="3"/>
  <c r="R11" i="3"/>
  <c r="AG10" i="3"/>
  <c r="V10" i="3"/>
  <c r="AK9" i="3"/>
  <c r="Z9" i="3"/>
  <c r="AO17" i="3"/>
  <c r="AA17" i="3"/>
  <c r="AE16" i="3"/>
  <c r="T16" i="3"/>
  <c r="AK29" i="3"/>
  <c r="W29" i="3"/>
  <c r="AE27" i="3"/>
  <c r="Q27" i="3"/>
  <c r="AF35" i="3"/>
  <c r="U35" i="3"/>
  <c r="AJ34" i="3"/>
  <c r="Y34" i="3"/>
  <c r="AD41" i="3"/>
  <c r="S41" i="3"/>
  <c r="T17" i="3"/>
  <c r="AB17" i="3"/>
  <c r="AJ17" i="3"/>
  <c r="M17" i="3"/>
  <c r="U17" i="3"/>
  <c r="AC17" i="3"/>
  <c r="AK17" i="3"/>
  <c r="N17" i="3"/>
  <c r="V17" i="3"/>
  <c r="AD17" i="3"/>
  <c r="AL17" i="3"/>
  <c r="G38" i="3"/>
  <c r="Z38" i="3" s="1"/>
  <c r="H38" i="3"/>
  <c r="G32" i="3"/>
  <c r="AE32" i="3" s="1"/>
  <c r="H32" i="3"/>
  <c r="G31" i="3"/>
  <c r="R31" i="3" s="1"/>
  <c r="H31" i="3"/>
  <c r="G5" i="3"/>
  <c r="AN4" i="3"/>
  <c r="AC4" i="3"/>
  <c r="O4" i="3"/>
  <c r="G15" i="3"/>
  <c r="H43" i="3"/>
  <c r="AB11" i="3"/>
  <c r="Q11" i="3"/>
  <c r="AF10" i="3"/>
  <c r="U10" i="3"/>
  <c r="AJ9" i="3"/>
  <c r="V9" i="3"/>
  <c r="AN17" i="3"/>
  <c r="Z17" i="3"/>
  <c r="O17" i="3"/>
  <c r="AD16" i="3"/>
  <c r="P16" i="3"/>
  <c r="AG29" i="3"/>
  <c r="V29" i="3"/>
  <c r="AO27" i="3"/>
  <c r="AA27" i="3"/>
  <c r="P27" i="3"/>
  <c r="AE35" i="3"/>
  <c r="T35" i="3"/>
  <c r="AI34" i="3"/>
  <c r="U34" i="3"/>
  <c r="AC41" i="3"/>
  <c r="W10" i="3"/>
  <c r="Q17" i="3"/>
  <c r="AL29" i="3"/>
  <c r="G26" i="3"/>
  <c r="AE26" i="3" s="1"/>
  <c r="G6" i="3"/>
  <c r="AO6" i="3" s="1"/>
  <c r="H6" i="3"/>
  <c r="G30" i="3"/>
  <c r="AO30" i="3" s="1"/>
  <c r="H30" i="3"/>
  <c r="I5" i="4"/>
  <c r="AM4" i="3"/>
  <c r="AB4" i="3"/>
  <c r="H4" i="3"/>
  <c r="H18" i="3"/>
  <c r="AO11" i="3"/>
  <c r="AA11" i="3"/>
  <c r="P11" i="3"/>
  <c r="AE10" i="3"/>
  <c r="AI9" i="3"/>
  <c r="U9" i="3"/>
  <c r="AM17" i="3"/>
  <c r="Y17" i="3"/>
  <c r="AN16" i="3"/>
  <c r="AC16" i="3"/>
  <c r="O16" i="3"/>
  <c r="AF29" i="3"/>
  <c r="U29" i="3"/>
  <c r="AN27" i="3"/>
  <c r="Z27" i="3"/>
  <c r="AD35" i="3"/>
  <c r="P35" i="3"/>
  <c r="AH34" i="3"/>
  <c r="T34" i="3"/>
  <c r="AM41" i="3"/>
  <c r="AB41" i="3"/>
  <c r="R10" i="3"/>
  <c r="Z10" i="3"/>
  <c r="AH10" i="3"/>
  <c r="S10" i="3"/>
  <c r="AA10" i="3"/>
  <c r="AI10" i="3"/>
  <c r="T10" i="3"/>
  <c r="AB10" i="3"/>
  <c r="AJ10" i="3"/>
  <c r="H28" i="4"/>
  <c r="I4" i="4"/>
  <c r="Q4" i="3"/>
  <c r="Y4" i="3"/>
  <c r="AG4" i="3"/>
  <c r="AO4" i="3"/>
  <c r="R4" i="3"/>
  <c r="Z4" i="3"/>
  <c r="AH4" i="3"/>
  <c r="S4" i="3"/>
  <c r="AA4" i="3"/>
  <c r="AI4" i="3"/>
  <c r="AL4" i="3"/>
  <c r="X4" i="3"/>
  <c r="M4" i="3"/>
  <c r="H3" i="3"/>
  <c r="G23" i="3"/>
  <c r="T27" i="3"/>
  <c r="AB27" i="3"/>
  <c r="AJ27" i="3"/>
  <c r="M27" i="3"/>
  <c r="U27" i="3"/>
  <c r="AC27" i="3"/>
  <c r="AK27" i="3"/>
  <c r="N27" i="3"/>
  <c r="V27" i="3"/>
  <c r="AD27" i="3"/>
  <c r="AL27" i="3"/>
  <c r="G39" i="3"/>
  <c r="H39" i="3"/>
  <c r="H19" i="3"/>
  <c r="H34" i="3"/>
  <c r="AN11" i="3"/>
  <c r="AO10" i="3"/>
  <c r="AD10" i="3"/>
  <c r="P10" i="3"/>
  <c r="AH9" i="3"/>
  <c r="T9" i="3"/>
  <c r="X17" i="3"/>
  <c r="AM16" i="3"/>
  <c r="AB16" i="3"/>
  <c r="N16" i="3"/>
  <c r="AE29" i="3"/>
  <c r="AM27" i="3"/>
  <c r="Y27" i="3"/>
  <c r="AN35" i="3"/>
  <c r="AC35" i="3"/>
  <c r="AG34" i="3"/>
  <c r="S34" i="3"/>
  <c r="AL41" i="3"/>
  <c r="AA41" i="3"/>
  <c r="J7" i="1"/>
  <c r="R29" i="3"/>
  <c r="Z29" i="3"/>
  <c r="AH29" i="3"/>
  <c r="S29" i="3"/>
  <c r="AA29" i="3"/>
  <c r="AI29" i="3"/>
  <c r="T29" i="3"/>
  <c r="AB29" i="3"/>
  <c r="AJ29" i="3"/>
  <c r="AK10" i="3"/>
  <c r="M29" i="3"/>
  <c r="G12" i="3"/>
  <c r="Z12" i="3" s="1"/>
  <c r="H12" i="3"/>
  <c r="I3" i="4"/>
  <c r="H2" i="3"/>
  <c r="Q35" i="3"/>
  <c r="Y35" i="3"/>
  <c r="AG35" i="3"/>
  <c r="AO35" i="3"/>
  <c r="R35" i="3"/>
  <c r="Z35" i="3"/>
  <c r="AH35" i="3"/>
  <c r="S35" i="3"/>
  <c r="AA35" i="3"/>
  <c r="AI35" i="3"/>
  <c r="H20" i="3"/>
  <c r="H35" i="3"/>
  <c r="AN10" i="3"/>
  <c r="AC10" i="3"/>
  <c r="O10" i="3"/>
  <c r="AH17" i="3"/>
  <c r="W17" i="3"/>
  <c r="M16" i="3"/>
  <c r="AO29" i="3"/>
  <c r="AD29" i="3"/>
  <c r="P29" i="3"/>
  <c r="AI27" i="3"/>
  <c r="X27" i="3"/>
  <c r="AM35" i="3"/>
  <c r="AB35" i="3"/>
  <c r="N35" i="3"/>
  <c r="AC34" i="3"/>
  <c r="AK41" i="3"/>
  <c r="W41" i="3"/>
  <c r="I7" i="1"/>
  <c r="AE17" i="3"/>
  <c r="G14" i="3"/>
  <c r="AE14" i="3" s="1"/>
  <c r="H14" i="3"/>
  <c r="I2" i="4"/>
  <c r="AJ4" i="3"/>
  <c r="V4" i="3"/>
  <c r="M11" i="3"/>
  <c r="U11" i="3"/>
  <c r="AC11" i="3"/>
  <c r="AK11" i="3"/>
  <c r="N11" i="3"/>
  <c r="V11" i="3"/>
  <c r="AD11" i="3"/>
  <c r="AL11" i="3"/>
  <c r="O11" i="3"/>
  <c r="W11" i="3"/>
  <c r="AE11" i="3"/>
  <c r="AM11" i="3"/>
  <c r="H7" i="3"/>
  <c r="N34" i="3"/>
  <c r="V34" i="3"/>
  <c r="AD34" i="3"/>
  <c r="AL34" i="3"/>
  <c r="O34" i="3"/>
  <c r="W34" i="3"/>
  <c r="AE34" i="3"/>
  <c r="AM34" i="3"/>
  <c r="P34" i="3"/>
  <c r="X34" i="3"/>
  <c r="AF34" i="3"/>
  <c r="AN34" i="3"/>
  <c r="H10" i="3"/>
  <c r="H24" i="3"/>
  <c r="H36" i="3"/>
  <c r="AI11" i="3"/>
  <c r="X11" i="3"/>
  <c r="AM10" i="3"/>
  <c r="Y10" i="3"/>
  <c r="N10" i="3"/>
  <c r="AC9" i="3"/>
  <c r="R9" i="3"/>
  <c r="AG17" i="3"/>
  <c r="S17" i="3"/>
  <c r="AK16" i="3"/>
  <c r="W16" i="3"/>
  <c r="AN29" i="3"/>
  <c r="AC29" i="3"/>
  <c r="O29" i="3"/>
  <c r="AH27" i="3"/>
  <c r="W27" i="3"/>
  <c r="AL35" i="3"/>
  <c r="X35" i="3"/>
  <c r="M35" i="3"/>
  <c r="AB34" i="3"/>
  <c r="Q34" i="3"/>
  <c r="AJ41" i="3"/>
  <c r="V41" i="3"/>
  <c r="R41" i="3"/>
  <c r="H26" i="3"/>
  <c r="G22" i="3"/>
  <c r="AO40" i="3"/>
  <c r="AG40" i="3"/>
  <c r="Y40" i="3"/>
  <c r="N40" i="3"/>
  <c r="AN40" i="3"/>
  <c r="AF40" i="3"/>
  <c r="X40" i="3"/>
  <c r="M40" i="3"/>
  <c r="H40" i="3"/>
  <c r="AM40" i="3"/>
  <c r="AE40" i="3"/>
  <c r="J8" i="1"/>
  <c r="I8" i="1"/>
  <c r="H8" i="1"/>
  <c r="H5" i="1"/>
  <c r="I5" i="1"/>
  <c r="J5" i="1"/>
  <c r="J6" i="1"/>
  <c r="I6" i="1"/>
  <c r="H10" i="1"/>
  <c r="J9" i="1"/>
  <c r="I9" i="1"/>
  <c r="J57" i="1"/>
  <c r="I57" i="1"/>
  <c r="H57" i="1"/>
  <c r="J56" i="1"/>
  <c r="I56" i="1"/>
  <c r="H56" i="1"/>
  <c r="J58" i="1"/>
  <c r="I58" i="1"/>
  <c r="H58" i="1"/>
  <c r="J59" i="1"/>
  <c r="I59" i="1"/>
  <c r="H59" i="1"/>
  <c r="J61" i="1"/>
  <c r="I61" i="1"/>
  <c r="H61" i="1"/>
  <c r="J62" i="1"/>
  <c r="I62" i="1"/>
  <c r="H62" i="1"/>
  <c r="J63" i="1"/>
  <c r="I63" i="1"/>
  <c r="H63" i="1"/>
  <c r="J64" i="1"/>
  <c r="I64" i="1"/>
  <c r="H64" i="1"/>
  <c r="H60" i="1"/>
  <c r="I60" i="1"/>
  <c r="J47" i="1"/>
  <c r="I47" i="1"/>
  <c r="H47" i="1"/>
  <c r="J48" i="1"/>
  <c r="I48" i="1"/>
  <c r="H48" i="1"/>
  <c r="J49" i="1"/>
  <c r="I49" i="1"/>
  <c r="H49" i="1"/>
  <c r="J50" i="1"/>
  <c r="I50" i="1"/>
  <c r="H50" i="1"/>
  <c r="J52" i="1"/>
  <c r="I52" i="1"/>
  <c r="H52" i="1"/>
  <c r="J53" i="1"/>
  <c r="H53" i="1"/>
  <c r="I53" i="1"/>
  <c r="J54" i="1"/>
  <c r="I54" i="1"/>
  <c r="H54" i="1"/>
  <c r="J55" i="1"/>
  <c r="I55" i="1"/>
  <c r="H55" i="1"/>
  <c r="J51" i="1"/>
  <c r="H51" i="1"/>
  <c r="J38" i="1"/>
  <c r="I38" i="1"/>
  <c r="H38" i="1"/>
  <c r="J41" i="1"/>
  <c r="I41" i="1"/>
  <c r="H41" i="1"/>
  <c r="J44" i="1"/>
  <c r="I44" i="1"/>
  <c r="H44" i="1"/>
  <c r="J40" i="1"/>
  <c r="I40" i="1"/>
  <c r="H40" i="1"/>
  <c r="H45" i="1"/>
  <c r="J45" i="1"/>
  <c r="I45" i="1"/>
  <c r="J39" i="1"/>
  <c r="I39" i="1"/>
  <c r="H39" i="1"/>
  <c r="I43" i="1"/>
  <c r="J43" i="1"/>
  <c r="H43" i="1"/>
  <c r="J46" i="1"/>
  <c r="I46" i="1"/>
  <c r="H46" i="1"/>
  <c r="J42" i="1"/>
  <c r="H42" i="1"/>
  <c r="J30" i="1"/>
  <c r="I30" i="1"/>
  <c r="H30" i="1"/>
  <c r="J36" i="1"/>
  <c r="I36" i="1"/>
  <c r="H36" i="1"/>
  <c r="J29" i="1"/>
  <c r="I29" i="1"/>
  <c r="H29" i="1"/>
  <c r="J31" i="1"/>
  <c r="I31" i="1"/>
  <c r="H31" i="1"/>
  <c r="I32" i="1"/>
  <c r="H32" i="1"/>
  <c r="J32" i="1"/>
  <c r="J34" i="1"/>
  <c r="I34" i="1"/>
  <c r="H34" i="1"/>
  <c r="J35" i="1"/>
  <c r="I35" i="1"/>
  <c r="H35" i="1"/>
  <c r="J37" i="1"/>
  <c r="H37" i="1"/>
  <c r="I37" i="1"/>
  <c r="I33" i="1"/>
  <c r="H33" i="1"/>
  <c r="I20" i="1"/>
  <c r="J20" i="1"/>
  <c r="H20" i="1"/>
  <c r="J21" i="1"/>
  <c r="I21" i="1"/>
  <c r="H21" i="1"/>
  <c r="J22" i="1"/>
  <c r="I22" i="1"/>
  <c r="H22" i="1"/>
  <c r="J23" i="1"/>
  <c r="I23" i="1"/>
  <c r="H23" i="1"/>
  <c r="J25" i="1"/>
  <c r="I25" i="1"/>
  <c r="H25" i="1"/>
  <c r="J26" i="1"/>
  <c r="I26" i="1"/>
  <c r="H26" i="1"/>
  <c r="J27" i="1"/>
  <c r="I27" i="1"/>
  <c r="H27" i="1"/>
  <c r="J28" i="1"/>
  <c r="I28" i="1"/>
  <c r="H28" i="1"/>
  <c r="H24" i="1"/>
  <c r="I24" i="1"/>
  <c r="J12" i="1"/>
  <c r="H12" i="1"/>
  <c r="I12" i="1"/>
  <c r="I14" i="1"/>
  <c r="H14" i="1"/>
  <c r="J14" i="1"/>
  <c r="J16" i="1"/>
  <c r="I16" i="1"/>
  <c r="H16" i="1"/>
  <c r="H11" i="1"/>
  <c r="J11" i="1"/>
  <c r="I11" i="1"/>
  <c r="J13" i="1"/>
  <c r="I13" i="1"/>
  <c r="H13" i="1"/>
  <c r="J17" i="1"/>
  <c r="H17" i="1"/>
  <c r="I17" i="1"/>
  <c r="J18" i="1"/>
  <c r="I18" i="1"/>
  <c r="H18" i="1"/>
  <c r="J19" i="1"/>
  <c r="I19" i="1"/>
  <c r="H19" i="1"/>
  <c r="I15" i="1"/>
  <c r="J15" i="1"/>
  <c r="J4" i="1"/>
  <c r="I4" i="1"/>
  <c r="J3" i="1"/>
  <c r="I3" i="1"/>
  <c r="J2" i="1"/>
  <c r="I2" i="1"/>
  <c r="H2" i="1"/>
  <c r="P147" i="2"/>
  <c r="N147" i="2"/>
  <c r="J133" i="2"/>
  <c r="S133" i="2" s="1"/>
  <c r="I128" i="2"/>
  <c r="J144" i="2"/>
  <c r="R144" i="2" s="1"/>
  <c r="J142" i="2"/>
  <c r="R142" i="2" s="1"/>
  <c r="I129" i="2"/>
  <c r="J148" i="2"/>
  <c r="S148" i="2" s="1"/>
  <c r="I135" i="2"/>
  <c r="I143" i="2"/>
  <c r="I131" i="2"/>
  <c r="I139" i="2"/>
  <c r="J147" i="2"/>
  <c r="O147" i="2" s="1"/>
  <c r="I141" i="2"/>
  <c r="I134" i="2"/>
  <c r="I145" i="2"/>
  <c r="I130" i="2"/>
  <c r="I138" i="2"/>
  <c r="I146" i="2"/>
  <c r="I136" i="2"/>
  <c r="I137" i="2"/>
  <c r="I132" i="2"/>
  <c r="I140" i="2"/>
  <c r="J108" i="2"/>
  <c r="I108" i="2"/>
  <c r="I123" i="2"/>
  <c r="I113" i="2"/>
  <c r="I118" i="2"/>
  <c r="I115" i="2"/>
  <c r="I120" i="2"/>
  <c r="I110" i="2"/>
  <c r="I107" i="2"/>
  <c r="I112" i="2"/>
  <c r="I121" i="2"/>
  <c r="I126" i="2"/>
  <c r="I116" i="2"/>
  <c r="I124" i="2"/>
  <c r="I111" i="2"/>
  <c r="I119" i="2"/>
  <c r="I127" i="2"/>
  <c r="I114" i="2"/>
  <c r="I122" i="2"/>
  <c r="I109" i="2"/>
  <c r="I117" i="2"/>
  <c r="I125" i="2"/>
  <c r="J85" i="2"/>
  <c r="O85" i="2" s="1"/>
  <c r="S85" i="2"/>
  <c r="J87" i="2"/>
  <c r="I87" i="2"/>
  <c r="I102" i="2"/>
  <c r="I92" i="2"/>
  <c r="I97" i="2"/>
  <c r="I94" i="2"/>
  <c r="I99" i="2"/>
  <c r="I89" i="2"/>
  <c r="I86" i="2"/>
  <c r="I91" i="2"/>
  <c r="I100" i="2"/>
  <c r="I105" i="2"/>
  <c r="I95" i="2"/>
  <c r="I103" i="2"/>
  <c r="I90" i="2"/>
  <c r="I98" i="2"/>
  <c r="I106" i="2"/>
  <c r="I93" i="2"/>
  <c r="I101" i="2"/>
  <c r="I88" i="2"/>
  <c r="I96" i="2"/>
  <c r="I104" i="2"/>
  <c r="I57" i="2"/>
  <c r="N57" i="2" s="1"/>
  <c r="I56" i="2"/>
  <c r="J43" i="2"/>
  <c r="N43" i="2" s="1"/>
  <c r="I55" i="2"/>
  <c r="N55" i="2" s="1"/>
  <c r="I62" i="2"/>
  <c r="N62" i="2" s="1"/>
  <c r="I44" i="2"/>
  <c r="S44" i="2" s="1"/>
  <c r="I63" i="2"/>
  <c r="P63" i="2" s="1"/>
  <c r="J71" i="2"/>
  <c r="Q71" i="2" s="1"/>
  <c r="J66" i="2"/>
  <c r="P66" i="2" s="1"/>
  <c r="J82" i="2"/>
  <c r="P82" i="2" s="1"/>
  <c r="I70" i="2"/>
  <c r="J78" i="2"/>
  <c r="N78" i="2" s="1"/>
  <c r="I72" i="2"/>
  <c r="J80" i="2"/>
  <c r="I73" i="2"/>
  <c r="I79" i="2"/>
  <c r="I65" i="2"/>
  <c r="I81" i="2"/>
  <c r="I74" i="2"/>
  <c r="I67" i="2"/>
  <c r="I75" i="2"/>
  <c r="I83" i="2"/>
  <c r="I68" i="2"/>
  <c r="I76" i="2"/>
  <c r="I84" i="2"/>
  <c r="I69" i="2"/>
  <c r="I77" i="2"/>
  <c r="I64" i="2"/>
  <c r="J46" i="2"/>
  <c r="R46" i="2" s="1"/>
  <c r="S62" i="2"/>
  <c r="R62" i="2"/>
  <c r="Q62" i="2"/>
  <c r="N44" i="2"/>
  <c r="J58" i="2"/>
  <c r="R58" i="2" s="1"/>
  <c r="J45" i="2"/>
  <c r="N45" i="2" s="1"/>
  <c r="J47" i="2"/>
  <c r="Q47" i="2" s="1"/>
  <c r="J50" i="2"/>
  <c r="J30" i="2"/>
  <c r="N30" i="2" s="1"/>
  <c r="I51" i="2"/>
  <c r="I53" i="2"/>
  <c r="J48" i="2"/>
  <c r="S48" i="2" s="1"/>
  <c r="I54" i="2"/>
  <c r="J59" i="2"/>
  <c r="O59" i="2" s="1"/>
  <c r="J60" i="2"/>
  <c r="I52" i="2"/>
  <c r="J61" i="2"/>
  <c r="N61" i="2" s="1"/>
  <c r="J49" i="2"/>
  <c r="P49" i="2" s="1"/>
  <c r="J31" i="2"/>
  <c r="O31" i="2" s="1"/>
  <c r="I21" i="2"/>
  <c r="N21" i="2" s="1"/>
  <c r="I37" i="2"/>
  <c r="N37" i="2" s="1"/>
  <c r="J26" i="2"/>
  <c r="O26" i="2" s="1"/>
  <c r="J27" i="2"/>
  <c r="O27" i="2" s="1"/>
  <c r="J40" i="2"/>
  <c r="N40" i="2" s="1"/>
  <c r="J41" i="2"/>
  <c r="N41" i="2" s="1"/>
  <c r="I23" i="2"/>
  <c r="J42" i="2"/>
  <c r="O42" i="2" s="1"/>
  <c r="I24" i="2"/>
  <c r="I25" i="2"/>
  <c r="I28" i="2"/>
  <c r="I29" i="2"/>
  <c r="I38" i="2"/>
  <c r="I39" i="2"/>
  <c r="J34" i="2"/>
  <c r="I32" i="2"/>
  <c r="J35" i="2"/>
  <c r="O35" i="2" s="1"/>
  <c r="J33" i="2"/>
  <c r="J36" i="2"/>
  <c r="N36" i="2" s="1"/>
  <c r="I11" i="2"/>
  <c r="N11" i="2" s="1"/>
  <c r="I5" i="2"/>
  <c r="N5" i="2" s="1"/>
  <c r="J2" i="2"/>
  <c r="N2" i="2" s="1"/>
  <c r="J19" i="2"/>
  <c r="N19" i="2" s="1"/>
  <c r="J20" i="2"/>
  <c r="N20" i="2" s="1"/>
  <c r="J3" i="2"/>
  <c r="N3" i="2" s="1"/>
  <c r="J4" i="2"/>
  <c r="N4" i="2" s="1"/>
  <c r="J6" i="2"/>
  <c r="N6" i="2" s="1"/>
  <c r="I10" i="2"/>
  <c r="N10" i="2" s="1"/>
  <c r="I12" i="2"/>
  <c r="N12" i="2" s="1"/>
  <c r="I13" i="2"/>
  <c r="N13" i="2" s="1"/>
  <c r="J14" i="2"/>
  <c r="N14" i="2" s="1"/>
  <c r="I15" i="2"/>
  <c r="N15" i="2" s="1"/>
  <c r="I22" i="2"/>
  <c r="N22" i="2" s="1"/>
  <c r="I7" i="2"/>
  <c r="N7" i="2" s="1"/>
  <c r="J8" i="2"/>
  <c r="N8" i="2" s="1"/>
  <c r="I9" i="2"/>
  <c r="N9" i="2" s="1"/>
  <c r="J16" i="2"/>
  <c r="N16" i="2" s="1"/>
  <c r="J17" i="2"/>
  <c r="N17" i="2" s="1"/>
  <c r="J18" i="2"/>
  <c r="N18" i="2" s="1"/>
  <c r="V36" i="3"/>
  <c r="U36" i="3"/>
  <c r="S36" i="3"/>
  <c r="AN26" i="3"/>
  <c r="W36" i="3"/>
  <c r="AM43" i="3"/>
  <c r="AL42" i="3"/>
  <c r="AM42" i="3"/>
  <c r="AL36" i="3"/>
  <c r="AL26" i="3"/>
  <c r="I20" i="4"/>
  <c r="I11" i="4"/>
  <c r="I25" i="4"/>
  <c r="M25" i="4" s="1"/>
  <c r="H31" i="4"/>
  <c r="M31" i="4" s="1"/>
  <c r="I12" i="4"/>
  <c r="M12" i="4" s="1"/>
  <c r="I13" i="4"/>
  <c r="I18" i="4"/>
  <c r="Q10" i="5"/>
  <c r="J11" i="5" s="1"/>
  <c r="H24" i="4"/>
  <c r="I24" i="4"/>
  <c r="M24" i="4" s="1"/>
  <c r="AN2" i="3"/>
  <c r="H21" i="4"/>
  <c r="I21" i="4"/>
  <c r="AF2" i="3"/>
  <c r="AK2" i="3"/>
  <c r="W2" i="3"/>
  <c r="AO2" i="3"/>
  <c r="H10" i="4"/>
  <c r="I10" i="4"/>
  <c r="AE38" i="3"/>
  <c r="AD38" i="3"/>
  <c r="AF38" i="3"/>
  <c r="I29" i="4"/>
  <c r="M29" i="4" s="1"/>
  <c r="I17" i="4"/>
  <c r="M17" i="4" s="1"/>
  <c r="M28" i="4"/>
  <c r="I27" i="4"/>
  <c r="M27" i="4" s="1"/>
  <c r="I19" i="4"/>
  <c r="M19" i="4" s="1"/>
  <c r="T36" i="3"/>
  <c r="AO26" i="3"/>
  <c r="I26" i="4"/>
  <c r="M26" i="4" s="1"/>
  <c r="I14" i="4"/>
  <c r="M14" i="4" s="1"/>
  <c r="AM37" i="3"/>
  <c r="R36" i="3"/>
  <c r="AK26" i="3"/>
  <c r="AL37" i="3"/>
  <c r="I8" i="4"/>
  <c r="M8" i="4" s="1"/>
  <c r="I22" i="4"/>
  <c r="M22" i="4" s="1"/>
  <c r="I30" i="4"/>
  <c r="M30" i="4" s="1"/>
  <c r="AJ26" i="3"/>
  <c r="AM36" i="3"/>
  <c r="I9" i="4"/>
  <c r="M9" i="4" s="1"/>
  <c r="M16" i="4"/>
  <c r="M11" i="4"/>
  <c r="M15" i="4"/>
  <c r="M13" i="4"/>
  <c r="M18" i="4"/>
  <c r="M20" i="4"/>
  <c r="M2" i="4"/>
  <c r="M4" i="4"/>
  <c r="M3" i="4"/>
  <c r="H7" i="4"/>
  <c r="M7" i="4" s="1"/>
  <c r="M6" i="4"/>
  <c r="M5" i="4"/>
  <c r="AM18" i="3"/>
  <c r="Q31" i="3"/>
  <c r="P31" i="3"/>
  <c r="O31" i="3"/>
  <c r="AM25" i="3"/>
  <c r="W30" i="3"/>
  <c r="AL25" i="3"/>
  <c r="Q26" i="3"/>
  <c r="AM24" i="3"/>
  <c r="O26" i="3"/>
  <c r="AD19" i="3"/>
  <c r="AC19" i="3"/>
  <c r="M19" i="3"/>
  <c r="AB19" i="3"/>
  <c r="V19" i="3"/>
  <c r="Y13" i="3"/>
  <c r="M12" i="3"/>
  <c r="U19" i="3"/>
  <c r="AA32" i="3"/>
  <c r="X13" i="3"/>
  <c r="M2" i="3"/>
  <c r="Q14" i="3"/>
  <c r="Z32" i="3"/>
  <c r="W13" i="3"/>
  <c r="AL18" i="3"/>
  <c r="AJ19" i="3"/>
  <c r="AI19" i="3"/>
  <c r="AH19" i="3"/>
  <c r="AH37" i="3"/>
  <c r="AF19" i="3"/>
  <c r="P26" i="3"/>
  <c r="AE19" i="3"/>
  <c r="M32" i="3"/>
  <c r="AM20" i="3"/>
  <c r="M26" i="3"/>
  <c r="X36" i="3"/>
  <c r="W19" i="3"/>
  <c r="AC32" i="3"/>
  <c r="M13" i="3"/>
  <c r="AL19" i="3"/>
  <c r="S2" i="3"/>
  <c r="O8" i="3"/>
  <c r="Y32" i="3"/>
  <c r="T2" i="3"/>
  <c r="O7" i="3"/>
  <c r="X32" i="3"/>
  <c r="AJ12" i="3"/>
  <c r="Y38" i="3"/>
  <c r="AG19" i="3"/>
  <c r="AG37" i="3"/>
  <c r="AN36" i="3"/>
  <c r="AL24" i="3"/>
  <c r="Y36" i="3"/>
  <c r="T25" i="3"/>
  <c r="AL20" i="3"/>
  <c r="AM19" i="3"/>
  <c r="AB32" i="3"/>
  <c r="AK12" i="3"/>
  <c r="U2" i="3"/>
  <c r="W6" i="3"/>
  <c r="AH31" i="3"/>
  <c r="AI12" i="3"/>
  <c r="AM8" i="3"/>
  <c r="V2" i="3"/>
  <c r="R6" i="3"/>
  <c r="AN30" i="3"/>
  <c r="AL43" i="3"/>
  <c r="AL8" i="3"/>
  <c r="AG7" i="3"/>
  <c r="AE7" i="3"/>
  <c r="Q19" i="3"/>
  <c r="AL13" i="3"/>
  <c r="P19" i="3"/>
  <c r="AN6" i="3"/>
  <c r="O19" i="3"/>
  <c r="AJ6" i="3"/>
  <c r="AK36" i="3"/>
  <c r="AE6" i="3"/>
  <c r="U32" i="3"/>
  <c r="AJ36" i="3"/>
  <c r="AM7" i="3"/>
  <c r="T32" i="3"/>
  <c r="T7" i="3"/>
  <c r="AI36" i="3"/>
  <c r="AN24" i="3"/>
  <c r="AD13" i="3"/>
  <c r="AL31" i="3"/>
  <c r="AL7" i="3"/>
  <c r="AH7" i="3"/>
  <c r="T19" i="3"/>
  <c r="S19" i="3"/>
  <c r="AM13" i="3"/>
  <c r="AM12" i="3"/>
  <c r="AL12" i="3"/>
  <c r="AM32" i="3"/>
  <c r="W32" i="3"/>
  <c r="Y26" i="3"/>
  <c r="X26" i="3"/>
  <c r="M38" i="3"/>
  <c r="S32" i="3"/>
  <c r="S7" i="3"/>
  <c r="AH36" i="3"/>
  <c r="AK24" i="3"/>
  <c r="AC13" i="3"/>
  <c r="AM6" i="3"/>
  <c r="AF7" i="3"/>
  <c r="AM31" i="3"/>
  <c r="M37" i="3"/>
  <c r="P32" i="3"/>
  <c r="R7" i="3"/>
  <c r="AG36" i="3"/>
  <c r="AO19" i="3"/>
  <c r="AB13" i="3"/>
  <c r="AL30" i="3"/>
  <c r="AL6" i="3"/>
  <c r="R19" i="3"/>
  <c r="AD7" i="3"/>
  <c r="AK6" i="3"/>
  <c r="O12" i="3"/>
  <c r="AL32" i="3"/>
  <c r="AF13" i="3"/>
  <c r="M36" i="3"/>
  <c r="O32" i="3"/>
  <c r="Q7" i="3"/>
  <c r="Z36" i="3"/>
  <c r="AN19" i="3"/>
  <c r="AA13" i="3"/>
  <c r="AM26" i="3"/>
  <c r="AM2" i="3"/>
  <c r="P7" i="3"/>
  <c r="AK19" i="3"/>
  <c r="Z13" i="3"/>
  <c r="AL2" i="3"/>
  <c r="V43" i="3"/>
  <c r="AE43" i="3"/>
  <c r="U43" i="3"/>
  <c r="AN42" i="3"/>
  <c r="T43" i="3"/>
  <c r="V6" i="3"/>
  <c r="AK42" i="3"/>
  <c r="AH6" i="3"/>
  <c r="V13" i="3"/>
  <c r="M7" i="3"/>
  <c r="T42" i="3"/>
  <c r="R32" i="3"/>
  <c r="U6" i="3"/>
  <c r="AJ42" i="3"/>
  <c r="AG6" i="3"/>
  <c r="U13" i="3"/>
  <c r="AI6" i="3"/>
  <c r="M6" i="3"/>
  <c r="S42" i="3"/>
  <c r="Q32" i="3"/>
  <c r="T6" i="3"/>
  <c r="AI42" i="3"/>
  <c r="AF6" i="3"/>
  <c r="AN12" i="3"/>
  <c r="Y42" i="3"/>
  <c r="AD12" i="3"/>
  <c r="R42" i="3"/>
  <c r="AH42" i="3"/>
  <c r="Q6" i="3"/>
  <c r="P6" i="3"/>
  <c r="AC6" i="3"/>
  <c r="W38" i="3"/>
  <c r="R13" i="3"/>
  <c r="AI26" i="3"/>
  <c r="Y6" i="3"/>
  <c r="AF26" i="3"/>
  <c r="N8" i="3"/>
  <c r="V26" i="3"/>
  <c r="O13" i="3"/>
  <c r="AB2" i="3"/>
  <c r="X42" i="3"/>
  <c r="AO32" i="3"/>
  <c r="AD26" i="3"/>
  <c r="X19" i="3"/>
  <c r="AO13" i="3"/>
  <c r="Y12" i="3"/>
  <c r="X12" i="3"/>
  <c r="AH43" i="3"/>
  <c r="AG43" i="3"/>
  <c r="AF43" i="3"/>
  <c r="N32" i="3"/>
  <c r="S13" i="3"/>
  <c r="AE42" i="3"/>
  <c r="AA6" i="3"/>
  <c r="X2" i="3"/>
  <c r="Z6" i="3"/>
  <c r="Z42" i="3"/>
  <c r="AH26" i="3"/>
  <c r="N13" i="3"/>
  <c r="P13" i="3"/>
  <c r="X6" i="3"/>
  <c r="N7" i="3"/>
  <c r="R38" i="3"/>
  <c r="U26" i="3"/>
  <c r="T12" i="3"/>
  <c r="AG2" i="3"/>
  <c r="AO38" i="3"/>
  <c r="AN32" i="3"/>
  <c r="AC26" i="3"/>
  <c r="AD14" i="3"/>
  <c r="AN13" i="3"/>
  <c r="N6" i="3"/>
  <c r="Q38" i="3"/>
  <c r="T26" i="3"/>
  <c r="R12" i="3"/>
  <c r="AH2" i="3"/>
  <c r="AN38" i="3"/>
  <c r="AK32" i="3"/>
  <c r="AB26" i="3"/>
  <c r="AO7" i="3"/>
  <c r="AK13" i="3"/>
  <c r="W12" i="3"/>
  <c r="W43" i="3"/>
  <c r="Q42" i="3"/>
  <c r="AG42" i="3"/>
  <c r="AD6" i="3"/>
  <c r="N38" i="3"/>
  <c r="T13" i="3"/>
  <c r="AF42" i="3"/>
  <c r="AH12" i="3"/>
  <c r="AA19" i="3"/>
  <c r="Y2" i="3"/>
  <c r="AF12" i="3"/>
  <c r="P2" i="3"/>
  <c r="P38" i="3"/>
  <c r="S26" i="3"/>
  <c r="Q12" i="3"/>
  <c r="AI2" i="3"/>
  <c r="AK38" i="3"/>
  <c r="AI32" i="3"/>
  <c r="AA26" i="3"/>
  <c r="AN7" i="3"/>
  <c r="V12" i="3"/>
  <c r="AI43" i="3"/>
  <c r="N2" i="3"/>
  <c r="P42" i="3"/>
  <c r="O42" i="3"/>
  <c r="O6" i="3"/>
  <c r="N26" i="3"/>
  <c r="AA42" i="3"/>
  <c r="AG12" i="3"/>
  <c r="N19" i="3"/>
  <c r="Q13" i="3"/>
  <c r="Z19" i="3"/>
  <c r="U38" i="3"/>
  <c r="W26" i="3"/>
  <c r="Z2" i="3"/>
  <c r="AJ13" i="3"/>
  <c r="Q2" i="3"/>
  <c r="O38" i="3"/>
  <c r="R26" i="3"/>
  <c r="P12" i="3"/>
  <c r="AJ2" i="3"/>
  <c r="AI38" i="3"/>
  <c r="AD32" i="3"/>
  <c r="Z26" i="3"/>
  <c r="AI7" i="3"/>
  <c r="AI13" i="3"/>
  <c r="U12" i="3"/>
  <c r="P14" i="3"/>
  <c r="AJ18" i="3"/>
  <c r="AA20" i="3"/>
  <c r="V30" i="3"/>
  <c r="AH24" i="3"/>
  <c r="AH18" i="3"/>
  <c r="O25" i="3"/>
  <c r="AG30" i="3"/>
  <c r="AG24" i="3"/>
  <c r="AG18" i="3"/>
  <c r="AO8" i="3"/>
  <c r="T30" i="3"/>
  <c r="AF36" i="3"/>
  <c r="AF30" i="3"/>
  <c r="AF24" i="3"/>
  <c r="AF18" i="3"/>
  <c r="AN8" i="3"/>
  <c r="S30" i="3"/>
  <c r="AE18" i="3"/>
  <c r="AN43" i="3"/>
  <c r="AD42" i="3"/>
  <c r="AN37" i="3"/>
  <c r="AD36" i="3"/>
  <c r="AN31" i="3"/>
  <c r="AD30" i="3"/>
  <c r="AN25" i="3"/>
  <c r="AD24" i="3"/>
  <c r="AD18" i="3"/>
  <c r="AJ8" i="3"/>
  <c r="S25" i="3"/>
  <c r="M8" i="3"/>
  <c r="AJ24" i="3"/>
  <c r="AI24" i="3"/>
  <c r="AI18" i="3"/>
  <c r="P25" i="3"/>
  <c r="Z20" i="3"/>
  <c r="U30" i="3"/>
  <c r="Y20" i="3"/>
  <c r="Q36" i="3"/>
  <c r="W24" i="3"/>
  <c r="X20" i="3"/>
  <c r="X14" i="3"/>
  <c r="V24" i="3"/>
  <c r="AE36" i="3"/>
  <c r="AO31" i="3"/>
  <c r="AE30" i="3"/>
  <c r="AO25" i="3"/>
  <c r="AE24" i="3"/>
  <c r="AK8" i="3"/>
  <c r="N42" i="3"/>
  <c r="O36" i="3"/>
  <c r="U24" i="3"/>
  <c r="AD20" i="3"/>
  <c r="AA14" i="3"/>
  <c r="Y14" i="3"/>
  <c r="N43" i="3"/>
  <c r="P36" i="3"/>
  <c r="AO43" i="3"/>
  <c r="AO37" i="3"/>
  <c r="R30" i="3"/>
  <c r="M43" i="3"/>
  <c r="Q30" i="3"/>
  <c r="T24" i="3"/>
  <c r="W18" i="3"/>
  <c r="AK43" i="3"/>
  <c r="AC42" i="3"/>
  <c r="AK37" i="3"/>
  <c r="AC36" i="3"/>
  <c r="AK31" i="3"/>
  <c r="AC30" i="3"/>
  <c r="AK25" i="3"/>
  <c r="AC24" i="3"/>
  <c r="AC18" i="3"/>
  <c r="AK7" i="3"/>
  <c r="AI8" i="3"/>
  <c r="M42" i="3"/>
  <c r="N37" i="3"/>
  <c r="R2" i="3"/>
  <c r="S38" i="3"/>
  <c r="V32" i="3"/>
  <c r="P30" i="3"/>
  <c r="S24" i="3"/>
  <c r="V18" i="3"/>
  <c r="S12" i="3"/>
  <c r="S6" i="3"/>
  <c r="AJ43" i="3"/>
  <c r="AB42" i="3"/>
  <c r="AJ37" i="3"/>
  <c r="AB36" i="3"/>
  <c r="AJ31" i="3"/>
  <c r="AB30" i="3"/>
  <c r="AJ25" i="3"/>
  <c r="AB24" i="3"/>
  <c r="AB18" i="3"/>
  <c r="AJ7" i="3"/>
  <c r="AB6" i="3"/>
  <c r="AO12" i="3"/>
  <c r="AH8" i="3"/>
  <c r="R25" i="3"/>
  <c r="O14" i="3"/>
  <c r="AB20" i="3"/>
  <c r="Q25" i="3"/>
  <c r="AH30" i="3"/>
  <c r="N36" i="3"/>
  <c r="O30" i="3"/>
  <c r="R24" i="3"/>
  <c r="U18" i="3"/>
  <c r="AI37" i="3"/>
  <c r="AA36" i="3"/>
  <c r="AI31" i="3"/>
  <c r="AA30" i="3"/>
  <c r="AI25" i="3"/>
  <c r="AA24" i="3"/>
  <c r="AA18" i="3"/>
  <c r="AG8" i="3"/>
  <c r="AC20" i="3"/>
  <c r="Q24" i="3"/>
  <c r="AA8" i="3"/>
  <c r="AC14" i="3"/>
  <c r="S18" i="3"/>
  <c r="AG25" i="3"/>
  <c r="Y18" i="3"/>
  <c r="X30" i="3"/>
  <c r="AD8" i="3"/>
  <c r="W37" i="3"/>
  <c r="Q18" i="3"/>
  <c r="T8" i="3"/>
  <c r="AE37" i="3"/>
  <c r="S43" i="3"/>
  <c r="S8" i="3"/>
  <c r="AD43" i="3"/>
  <c r="AN20" i="3"/>
  <c r="AN14" i="3"/>
  <c r="AB8" i="3"/>
  <c r="N24" i="3"/>
  <c r="R43" i="3"/>
  <c r="U37" i="3"/>
  <c r="U20" i="3"/>
  <c r="O18" i="3"/>
  <c r="R8" i="3"/>
  <c r="AC43" i="3"/>
  <c r="AC37" i="3"/>
  <c r="AC31" i="3"/>
  <c r="AC25" i="3"/>
  <c r="AK20" i="3"/>
  <c r="AK14" i="3"/>
  <c r="AC7" i="3"/>
  <c r="M25" i="3"/>
  <c r="N20" i="3"/>
  <c r="Q43" i="3"/>
  <c r="T37" i="3"/>
  <c r="W31" i="3"/>
  <c r="T20" i="3"/>
  <c r="W14" i="3"/>
  <c r="Q8" i="3"/>
  <c r="AA2" i="3"/>
  <c r="AB43" i="3"/>
  <c r="AJ38" i="3"/>
  <c r="AB37" i="3"/>
  <c r="AJ32" i="3"/>
  <c r="AB31" i="3"/>
  <c r="AB25" i="3"/>
  <c r="AJ20" i="3"/>
  <c r="AJ14" i="3"/>
  <c r="AB7" i="3"/>
  <c r="AE12" i="3"/>
  <c r="Z8" i="3"/>
  <c r="AC2" i="3"/>
  <c r="Z43" i="3"/>
  <c r="AH38" i="3"/>
  <c r="Z37" i="3"/>
  <c r="AH32" i="3"/>
  <c r="Z31" i="3"/>
  <c r="Z25" i="3"/>
  <c r="AH20" i="3"/>
  <c r="AH14" i="3"/>
  <c r="Z7" i="3"/>
  <c r="AH13" i="3"/>
  <c r="AC12" i="3"/>
  <c r="X8" i="3"/>
  <c r="T18" i="3"/>
  <c r="AH25" i="3"/>
  <c r="Z18" i="3"/>
  <c r="AF8" i="3"/>
  <c r="N31" i="3"/>
  <c r="P24" i="3"/>
  <c r="Y30" i="3"/>
  <c r="Y24" i="3"/>
  <c r="O24" i="3"/>
  <c r="AF25" i="3"/>
  <c r="M31" i="3"/>
  <c r="AE31" i="3"/>
  <c r="AE25" i="3"/>
  <c r="AO14" i="3"/>
  <c r="N25" i="3"/>
  <c r="V20" i="3"/>
  <c r="AD37" i="3"/>
  <c r="AD31" i="3"/>
  <c r="AD25" i="3"/>
  <c r="M24" i="3"/>
  <c r="P43" i="3"/>
  <c r="S37" i="3"/>
  <c r="V31" i="3"/>
  <c r="S20" i="3"/>
  <c r="V14" i="3"/>
  <c r="P8" i="3"/>
  <c r="AA43" i="3"/>
  <c r="AA37" i="3"/>
  <c r="AA31" i="3"/>
  <c r="AA25" i="3"/>
  <c r="AI20" i="3"/>
  <c r="AI14" i="3"/>
  <c r="AA7" i="3"/>
  <c r="Y8" i="3"/>
  <c r="M20" i="3"/>
  <c r="N18" i="3"/>
  <c r="O43" i="3"/>
  <c r="R37" i="3"/>
  <c r="U31" i="3"/>
  <c r="R20" i="3"/>
  <c r="U14" i="3"/>
  <c r="N14" i="3"/>
  <c r="W42" i="3"/>
  <c r="Q37" i="3"/>
  <c r="T31" i="3"/>
  <c r="W25" i="3"/>
  <c r="Q20" i="3"/>
  <c r="T14" i="3"/>
  <c r="W7" i="3"/>
  <c r="AD2" i="3"/>
  <c r="Y43" i="3"/>
  <c r="AG38" i="3"/>
  <c r="Y37" i="3"/>
  <c r="AG32" i="3"/>
  <c r="Y31" i="3"/>
  <c r="AG26" i="3"/>
  <c r="Y25" i="3"/>
  <c r="AG20" i="3"/>
  <c r="AG14" i="3"/>
  <c r="Y7" i="3"/>
  <c r="AG13" i="3"/>
  <c r="AB12" i="3"/>
  <c r="W8" i="3"/>
  <c r="AN18" i="3"/>
  <c r="AK18" i="3"/>
  <c r="Z24" i="3"/>
  <c r="AG31" i="3"/>
  <c r="AE8" i="3"/>
  <c r="N30" i="3"/>
  <c r="R18" i="3"/>
  <c r="AF37" i="3"/>
  <c r="AF31" i="3"/>
  <c r="X24" i="3"/>
  <c r="X18" i="3"/>
  <c r="W20" i="3"/>
  <c r="AO20" i="3"/>
  <c r="AC8" i="3"/>
  <c r="M30" i="3"/>
  <c r="V37" i="3"/>
  <c r="P18" i="3"/>
  <c r="M18" i="3"/>
  <c r="V42" i="3"/>
  <c r="P37" i="3"/>
  <c r="S31" i="3"/>
  <c r="V25" i="3"/>
  <c r="P20" i="3"/>
  <c r="S14" i="3"/>
  <c r="V7" i="3"/>
  <c r="AE2" i="3"/>
  <c r="X37" i="3"/>
  <c r="AF32" i="3"/>
  <c r="X31" i="3"/>
  <c r="X25" i="3"/>
  <c r="AF20" i="3"/>
  <c r="AF14" i="3"/>
  <c r="X7" i="3"/>
  <c r="AA12" i="3"/>
  <c r="V8" i="3"/>
  <c r="M14" i="3"/>
  <c r="N12" i="3"/>
  <c r="U42" i="3"/>
  <c r="O20" i="3"/>
  <c r="R14" i="3"/>
  <c r="J5" i="5" l="1"/>
  <c r="U12" i="5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G12" i="5" s="1"/>
  <c r="AH12" i="5" s="1"/>
  <c r="AI12" i="5" s="1"/>
  <c r="AJ12" i="5" s="1"/>
  <c r="AK12" i="5" s="1"/>
  <c r="AL12" i="5" s="1"/>
  <c r="AM12" i="5" s="1"/>
  <c r="AN12" i="5" s="1"/>
  <c r="AO12" i="5" s="1"/>
  <c r="AP12" i="5" s="1"/>
  <c r="AQ12" i="5" s="1"/>
  <c r="AR12" i="5" s="1"/>
  <c r="AS12" i="5" s="1"/>
  <c r="AT12" i="5" s="1"/>
  <c r="T12" i="5"/>
  <c r="S12" i="5"/>
  <c r="R12" i="5"/>
  <c r="S49" i="2"/>
  <c r="AM30" i="3"/>
  <c r="AM38" i="3"/>
  <c r="Q147" i="2"/>
  <c r="AB14" i="3"/>
  <c r="Z14" i="3"/>
  <c r="V38" i="3"/>
  <c r="X38" i="3"/>
  <c r="Z30" i="3"/>
  <c r="AC38" i="3"/>
  <c r="AI30" i="3"/>
  <c r="R147" i="2"/>
  <c r="T5" i="3"/>
  <c r="AB5" i="3"/>
  <c r="M5" i="3"/>
  <c r="U5" i="3"/>
  <c r="AC5" i="3"/>
  <c r="AK5" i="3"/>
  <c r="N5" i="3"/>
  <c r="V5" i="3"/>
  <c r="AD5" i="3"/>
  <c r="AL5" i="3"/>
  <c r="R5" i="3"/>
  <c r="AF5" i="3"/>
  <c r="S5" i="3"/>
  <c r="AG5" i="3"/>
  <c r="W5" i="3"/>
  <c r="AH5" i="3"/>
  <c r="AA5" i="3"/>
  <c r="X5" i="3"/>
  <c r="AI5" i="3"/>
  <c r="AN5" i="3"/>
  <c r="Y5" i="3"/>
  <c r="AJ5" i="3"/>
  <c r="P5" i="3"/>
  <c r="O5" i="3"/>
  <c r="Z5" i="3"/>
  <c r="AM5" i="3"/>
  <c r="Q5" i="3"/>
  <c r="AE5" i="3"/>
  <c r="AO5" i="3"/>
  <c r="AM14" i="3"/>
  <c r="AL38" i="3"/>
  <c r="S147" i="2"/>
  <c r="S23" i="3"/>
  <c r="AA23" i="3"/>
  <c r="AI23" i="3"/>
  <c r="T23" i="3"/>
  <c r="AB23" i="3"/>
  <c r="AJ23" i="3"/>
  <c r="M23" i="3"/>
  <c r="U23" i="3"/>
  <c r="AC23" i="3"/>
  <c r="AK23" i="3"/>
  <c r="Q23" i="3"/>
  <c r="AE23" i="3"/>
  <c r="AN23" i="3"/>
  <c r="R23" i="3"/>
  <c r="AF23" i="3"/>
  <c r="O23" i="3"/>
  <c r="V23" i="3"/>
  <c r="AG23" i="3"/>
  <c r="W23" i="3"/>
  <c r="AH23" i="3"/>
  <c r="Z23" i="3"/>
  <c r="X23" i="3"/>
  <c r="AL23" i="3"/>
  <c r="N23" i="3"/>
  <c r="Y23" i="3"/>
  <c r="AM23" i="3"/>
  <c r="P23" i="3"/>
  <c r="AD23" i="3"/>
  <c r="AO23" i="3"/>
  <c r="AL14" i="3"/>
  <c r="AB38" i="3"/>
  <c r="R55" i="2"/>
  <c r="M21" i="3"/>
  <c r="U21" i="3"/>
  <c r="AC21" i="3"/>
  <c r="AK21" i="3"/>
  <c r="N21" i="3"/>
  <c r="V21" i="3"/>
  <c r="AD21" i="3"/>
  <c r="AL21" i="3"/>
  <c r="O21" i="3"/>
  <c r="W21" i="3"/>
  <c r="AE21" i="3"/>
  <c r="AM21" i="3"/>
  <c r="Y21" i="3"/>
  <c r="AJ21" i="3"/>
  <c r="T21" i="3"/>
  <c r="Z21" i="3"/>
  <c r="AN21" i="3"/>
  <c r="P21" i="3"/>
  <c r="AA21" i="3"/>
  <c r="AO21" i="3"/>
  <c r="Q21" i="3"/>
  <c r="AB21" i="3"/>
  <c r="R21" i="3"/>
  <c r="AF21" i="3"/>
  <c r="AH21" i="3"/>
  <c r="S21" i="3"/>
  <c r="AG21" i="3"/>
  <c r="X21" i="3"/>
  <c r="AI21" i="3"/>
  <c r="AA38" i="3"/>
  <c r="AK30" i="3"/>
  <c r="O49" i="2"/>
  <c r="S33" i="3"/>
  <c r="AA33" i="3"/>
  <c r="AI33" i="3"/>
  <c r="T33" i="3"/>
  <c r="AB33" i="3"/>
  <c r="AJ33" i="3"/>
  <c r="M33" i="3"/>
  <c r="U33" i="3"/>
  <c r="AC33" i="3"/>
  <c r="AK33" i="3"/>
  <c r="R33" i="3"/>
  <c r="AF33" i="3"/>
  <c r="AD33" i="3"/>
  <c r="V33" i="3"/>
  <c r="AG33" i="3"/>
  <c r="W33" i="3"/>
  <c r="AH33" i="3"/>
  <c r="AO33" i="3"/>
  <c r="X33" i="3"/>
  <c r="AL33" i="3"/>
  <c r="N33" i="3"/>
  <c r="Y33" i="3"/>
  <c r="AM33" i="3"/>
  <c r="O33" i="3"/>
  <c r="Z33" i="3"/>
  <c r="AN33" i="3"/>
  <c r="Q33" i="3"/>
  <c r="AE33" i="3"/>
  <c r="P33" i="3"/>
  <c r="R39" i="3"/>
  <c r="V39" i="3"/>
  <c r="AD39" i="3"/>
  <c r="AL39" i="3"/>
  <c r="W39" i="3"/>
  <c r="AE39" i="3"/>
  <c r="AM39" i="3"/>
  <c r="X39" i="3"/>
  <c r="AF39" i="3"/>
  <c r="AN39" i="3"/>
  <c r="P39" i="3"/>
  <c r="AC39" i="3"/>
  <c r="Q39" i="3"/>
  <c r="S39" i="3"/>
  <c r="AG39" i="3"/>
  <c r="T39" i="3"/>
  <c r="AH39" i="3"/>
  <c r="AA39" i="3"/>
  <c r="U39" i="3"/>
  <c r="AI39" i="3"/>
  <c r="Y39" i="3"/>
  <c r="AJ39" i="3"/>
  <c r="AO39" i="3"/>
  <c r="M39" i="3"/>
  <c r="Z39" i="3"/>
  <c r="AK39" i="3"/>
  <c r="O39" i="3"/>
  <c r="AB39" i="3"/>
  <c r="N39" i="3"/>
  <c r="T38" i="3"/>
  <c r="AJ30" i="3"/>
  <c r="Q49" i="2"/>
  <c r="P22" i="3"/>
  <c r="X22" i="3"/>
  <c r="AF22" i="3"/>
  <c r="AN22" i="3"/>
  <c r="Q22" i="3"/>
  <c r="Y22" i="3"/>
  <c r="AG22" i="3"/>
  <c r="AO22" i="3"/>
  <c r="R22" i="3"/>
  <c r="Z22" i="3"/>
  <c r="AH22" i="3"/>
  <c r="U22" i="3"/>
  <c r="AI22" i="3"/>
  <c r="V22" i="3"/>
  <c r="AJ22" i="3"/>
  <c r="W22" i="3"/>
  <c r="AK22" i="3"/>
  <c r="S22" i="3"/>
  <c r="M22" i="3"/>
  <c r="AA22" i="3"/>
  <c r="AL22" i="3"/>
  <c r="N22" i="3"/>
  <c r="AB22" i="3"/>
  <c r="AM22" i="3"/>
  <c r="O22" i="3"/>
  <c r="AC22" i="3"/>
  <c r="T22" i="3"/>
  <c r="AE22" i="3"/>
  <c r="AD22" i="3"/>
  <c r="N15" i="3"/>
  <c r="V15" i="3"/>
  <c r="AD15" i="3"/>
  <c r="AL15" i="3"/>
  <c r="O15" i="3"/>
  <c r="W15" i="3"/>
  <c r="AE15" i="3"/>
  <c r="AM15" i="3"/>
  <c r="P15" i="3"/>
  <c r="X15" i="3"/>
  <c r="AF15" i="3"/>
  <c r="AN15" i="3"/>
  <c r="M15" i="3"/>
  <c r="AA15" i="3"/>
  <c r="AO15" i="3"/>
  <c r="Q15" i="3"/>
  <c r="AB15" i="3"/>
  <c r="R15" i="3"/>
  <c r="AC15" i="3"/>
  <c r="S15" i="3"/>
  <c r="AG15" i="3"/>
  <c r="T15" i="3"/>
  <c r="AH15" i="3"/>
  <c r="Y15" i="3"/>
  <c r="U15" i="3"/>
  <c r="AI15" i="3"/>
  <c r="Z15" i="3"/>
  <c r="AK15" i="3"/>
  <c r="AJ15" i="3"/>
  <c r="Q133" i="2"/>
  <c r="N133" i="2"/>
  <c r="R133" i="2"/>
  <c r="O133" i="2"/>
  <c r="P133" i="2"/>
  <c r="Q144" i="2"/>
  <c r="N144" i="2"/>
  <c r="O144" i="2"/>
  <c r="S144" i="2"/>
  <c r="P143" i="2"/>
  <c r="N143" i="2"/>
  <c r="O143" i="2"/>
  <c r="Q143" i="2"/>
  <c r="S143" i="2"/>
  <c r="R143" i="2"/>
  <c r="P144" i="2"/>
  <c r="N148" i="2"/>
  <c r="O142" i="2"/>
  <c r="O148" i="2"/>
  <c r="P142" i="2"/>
  <c r="P141" i="2"/>
  <c r="N141" i="2"/>
  <c r="S141" i="2"/>
  <c r="R141" i="2"/>
  <c r="Q141" i="2"/>
  <c r="O141" i="2"/>
  <c r="S139" i="2"/>
  <c r="Q139" i="2"/>
  <c r="P139" i="2"/>
  <c r="N139" i="2"/>
  <c r="R139" i="2"/>
  <c r="O139" i="2"/>
  <c r="S146" i="2"/>
  <c r="R146" i="2"/>
  <c r="Q146" i="2"/>
  <c r="P146" i="2"/>
  <c r="O146" i="2"/>
  <c r="N146" i="2"/>
  <c r="Q131" i="2"/>
  <c r="S131" i="2"/>
  <c r="R131" i="2"/>
  <c r="P131" i="2"/>
  <c r="O131" i="2"/>
  <c r="N131" i="2"/>
  <c r="P135" i="2"/>
  <c r="S135" i="2"/>
  <c r="R135" i="2"/>
  <c r="Q135" i="2"/>
  <c r="O135" i="2"/>
  <c r="N135" i="2"/>
  <c r="N129" i="2"/>
  <c r="P129" i="2"/>
  <c r="O129" i="2"/>
  <c r="S129" i="2"/>
  <c r="R129" i="2"/>
  <c r="Q129" i="2"/>
  <c r="S140" i="2"/>
  <c r="Q140" i="2"/>
  <c r="R140" i="2"/>
  <c r="P140" i="2"/>
  <c r="O140" i="2"/>
  <c r="N140" i="2"/>
  <c r="N142" i="2"/>
  <c r="R138" i="2"/>
  <c r="S138" i="2"/>
  <c r="P138" i="2"/>
  <c r="O138" i="2"/>
  <c r="N138" i="2"/>
  <c r="Q138" i="2"/>
  <c r="Q145" i="2"/>
  <c r="P145" i="2"/>
  <c r="O145" i="2"/>
  <c r="N145" i="2"/>
  <c r="S145" i="2"/>
  <c r="R145" i="2"/>
  <c r="R134" i="2"/>
  <c r="Q134" i="2"/>
  <c r="P134" i="2"/>
  <c r="O134" i="2"/>
  <c r="N134" i="2"/>
  <c r="S134" i="2"/>
  <c r="S128" i="2"/>
  <c r="R128" i="2"/>
  <c r="Q128" i="2"/>
  <c r="N128" i="2"/>
  <c r="P128" i="2"/>
  <c r="O128" i="2"/>
  <c r="Q142" i="2"/>
  <c r="S132" i="2"/>
  <c r="Q132" i="2"/>
  <c r="R132" i="2"/>
  <c r="P132" i="2"/>
  <c r="O132" i="2"/>
  <c r="N132" i="2"/>
  <c r="Q148" i="2"/>
  <c r="S142" i="2"/>
  <c r="S136" i="2"/>
  <c r="R136" i="2"/>
  <c r="P136" i="2"/>
  <c r="O136" i="2"/>
  <c r="N136" i="2"/>
  <c r="Q136" i="2"/>
  <c r="O130" i="2"/>
  <c r="R130" i="2"/>
  <c r="P130" i="2"/>
  <c r="N130" i="2"/>
  <c r="S130" i="2"/>
  <c r="Q130" i="2"/>
  <c r="P148" i="2"/>
  <c r="R148" i="2"/>
  <c r="P137" i="2"/>
  <c r="N137" i="2"/>
  <c r="O137" i="2"/>
  <c r="S137" i="2"/>
  <c r="R137" i="2"/>
  <c r="Q137" i="2"/>
  <c r="O55" i="2"/>
  <c r="N85" i="2"/>
  <c r="R85" i="2"/>
  <c r="Q85" i="2"/>
  <c r="P85" i="2"/>
  <c r="S125" i="2"/>
  <c r="R125" i="2"/>
  <c r="Q125" i="2"/>
  <c r="P125" i="2"/>
  <c r="O125" i="2"/>
  <c r="N125" i="2"/>
  <c r="R117" i="2"/>
  <c r="Q117" i="2"/>
  <c r="P117" i="2"/>
  <c r="O117" i="2"/>
  <c r="N117" i="2"/>
  <c r="S117" i="2"/>
  <c r="S109" i="2"/>
  <c r="R109" i="2"/>
  <c r="Q109" i="2"/>
  <c r="P109" i="2"/>
  <c r="O109" i="2"/>
  <c r="N109" i="2"/>
  <c r="P122" i="2"/>
  <c r="O122" i="2"/>
  <c r="N122" i="2"/>
  <c r="S122" i="2"/>
  <c r="R122" i="2"/>
  <c r="Q122" i="2"/>
  <c r="P114" i="2"/>
  <c r="O114" i="2"/>
  <c r="N114" i="2"/>
  <c r="S114" i="2"/>
  <c r="R114" i="2"/>
  <c r="Q114" i="2"/>
  <c r="S127" i="2"/>
  <c r="R127" i="2"/>
  <c r="Q127" i="2"/>
  <c r="P127" i="2"/>
  <c r="O127" i="2"/>
  <c r="N127" i="2"/>
  <c r="S119" i="2"/>
  <c r="R119" i="2"/>
  <c r="Q119" i="2"/>
  <c r="P119" i="2"/>
  <c r="O119" i="2"/>
  <c r="N119" i="2"/>
  <c r="S111" i="2"/>
  <c r="R111" i="2"/>
  <c r="Q111" i="2"/>
  <c r="P111" i="2"/>
  <c r="O111" i="2"/>
  <c r="N111" i="2"/>
  <c r="S124" i="2"/>
  <c r="R124" i="2"/>
  <c r="Q124" i="2"/>
  <c r="P124" i="2"/>
  <c r="O124" i="2"/>
  <c r="N124" i="2"/>
  <c r="S116" i="2"/>
  <c r="R116" i="2"/>
  <c r="Q116" i="2"/>
  <c r="P116" i="2"/>
  <c r="O116" i="2"/>
  <c r="N116" i="2"/>
  <c r="S126" i="2"/>
  <c r="R126" i="2"/>
  <c r="Q126" i="2"/>
  <c r="P126" i="2"/>
  <c r="O126" i="2"/>
  <c r="N126" i="2"/>
  <c r="S121" i="2"/>
  <c r="R121" i="2"/>
  <c r="Q121" i="2"/>
  <c r="P121" i="2"/>
  <c r="O121" i="2"/>
  <c r="N121" i="2"/>
  <c r="R112" i="2"/>
  <c r="Q112" i="2"/>
  <c r="P112" i="2"/>
  <c r="O112" i="2"/>
  <c r="N112" i="2"/>
  <c r="S112" i="2"/>
  <c r="R107" i="2"/>
  <c r="Q107" i="2"/>
  <c r="P107" i="2"/>
  <c r="O107" i="2"/>
  <c r="N107" i="2"/>
  <c r="S107" i="2"/>
  <c r="S110" i="2"/>
  <c r="R110" i="2"/>
  <c r="Q110" i="2"/>
  <c r="P110" i="2"/>
  <c r="O110" i="2"/>
  <c r="N110" i="2"/>
  <c r="S120" i="2"/>
  <c r="R120" i="2"/>
  <c r="Q120" i="2"/>
  <c r="P120" i="2"/>
  <c r="O120" i="2"/>
  <c r="N120" i="2"/>
  <c r="S115" i="2"/>
  <c r="R115" i="2"/>
  <c r="Q115" i="2"/>
  <c r="P115" i="2"/>
  <c r="O115" i="2"/>
  <c r="N115" i="2"/>
  <c r="S118" i="2"/>
  <c r="R118" i="2"/>
  <c r="Q118" i="2"/>
  <c r="P118" i="2"/>
  <c r="O118" i="2"/>
  <c r="N118" i="2"/>
  <c r="S113" i="2"/>
  <c r="R113" i="2"/>
  <c r="Q113" i="2"/>
  <c r="P113" i="2"/>
  <c r="O113" i="2"/>
  <c r="N113" i="2"/>
  <c r="S123" i="2"/>
  <c r="R123" i="2"/>
  <c r="Q123" i="2"/>
  <c r="P123" i="2"/>
  <c r="O123" i="2"/>
  <c r="N123" i="2"/>
  <c r="S108" i="2"/>
  <c r="R108" i="2"/>
  <c r="Q108" i="2"/>
  <c r="P108" i="2"/>
  <c r="O108" i="2"/>
  <c r="N108" i="2"/>
  <c r="N27" i="2"/>
  <c r="O63" i="2"/>
  <c r="S78" i="2"/>
  <c r="P62" i="2"/>
  <c r="P55" i="2"/>
  <c r="S57" i="2"/>
  <c r="S61" i="2"/>
  <c r="Q78" i="2"/>
  <c r="O62" i="2"/>
  <c r="N35" i="2"/>
  <c r="Q44" i="2"/>
  <c r="R66" i="2"/>
  <c r="O57" i="2"/>
  <c r="O78" i="2"/>
  <c r="R44" i="2"/>
  <c r="Q82" i="2"/>
  <c r="Q55" i="2"/>
  <c r="R78" i="2"/>
  <c r="O61" i="2"/>
  <c r="R61" i="2"/>
  <c r="P71" i="2"/>
  <c r="O44" i="2"/>
  <c r="S66" i="2"/>
  <c r="R96" i="2"/>
  <c r="Q96" i="2"/>
  <c r="P96" i="2"/>
  <c r="O96" i="2"/>
  <c r="N96" i="2"/>
  <c r="S96" i="2"/>
  <c r="S103" i="2"/>
  <c r="R103" i="2"/>
  <c r="Q103" i="2"/>
  <c r="P103" i="2"/>
  <c r="O103" i="2"/>
  <c r="N103" i="2"/>
  <c r="S95" i="2"/>
  <c r="R95" i="2"/>
  <c r="Q95" i="2"/>
  <c r="P95" i="2"/>
  <c r="O95" i="2"/>
  <c r="N95" i="2"/>
  <c r="S88" i="2"/>
  <c r="R88" i="2"/>
  <c r="Q88" i="2"/>
  <c r="P88" i="2"/>
  <c r="O88" i="2"/>
  <c r="N88" i="2"/>
  <c r="P93" i="2"/>
  <c r="O93" i="2"/>
  <c r="N93" i="2"/>
  <c r="S93" i="2"/>
  <c r="R93" i="2"/>
  <c r="Q93" i="2"/>
  <c r="S90" i="2"/>
  <c r="R90" i="2"/>
  <c r="Q90" i="2"/>
  <c r="P90" i="2"/>
  <c r="O90" i="2"/>
  <c r="N90" i="2"/>
  <c r="R91" i="2"/>
  <c r="Q91" i="2"/>
  <c r="P91" i="2"/>
  <c r="O91" i="2"/>
  <c r="N91" i="2"/>
  <c r="S91" i="2"/>
  <c r="S94" i="2"/>
  <c r="R94" i="2"/>
  <c r="Q94" i="2"/>
  <c r="P94" i="2"/>
  <c r="O94" i="2"/>
  <c r="N94" i="2"/>
  <c r="S97" i="2"/>
  <c r="R97" i="2"/>
  <c r="Q97" i="2"/>
  <c r="P97" i="2"/>
  <c r="O97" i="2"/>
  <c r="N97" i="2"/>
  <c r="S92" i="2"/>
  <c r="R92" i="2"/>
  <c r="Q92" i="2"/>
  <c r="P92" i="2"/>
  <c r="O92" i="2"/>
  <c r="N92" i="2"/>
  <c r="P101" i="2"/>
  <c r="O101" i="2"/>
  <c r="N101" i="2"/>
  <c r="S101" i="2"/>
  <c r="R101" i="2"/>
  <c r="Q101" i="2"/>
  <c r="S98" i="2"/>
  <c r="R98" i="2"/>
  <c r="Q98" i="2"/>
  <c r="P98" i="2"/>
  <c r="O98" i="2"/>
  <c r="N98" i="2"/>
  <c r="S100" i="2"/>
  <c r="R100" i="2"/>
  <c r="Q100" i="2"/>
  <c r="P100" i="2"/>
  <c r="O100" i="2"/>
  <c r="N100" i="2"/>
  <c r="S89" i="2"/>
  <c r="R89" i="2"/>
  <c r="Q89" i="2"/>
  <c r="P89" i="2"/>
  <c r="O89" i="2"/>
  <c r="N89" i="2"/>
  <c r="S104" i="2"/>
  <c r="R104" i="2"/>
  <c r="Q104" i="2"/>
  <c r="P104" i="2"/>
  <c r="O104" i="2"/>
  <c r="N104" i="2"/>
  <c r="S106" i="2"/>
  <c r="R106" i="2"/>
  <c r="Q106" i="2"/>
  <c r="P106" i="2"/>
  <c r="O106" i="2"/>
  <c r="N106" i="2"/>
  <c r="S105" i="2"/>
  <c r="R105" i="2"/>
  <c r="Q105" i="2"/>
  <c r="P105" i="2"/>
  <c r="O105" i="2"/>
  <c r="N105" i="2"/>
  <c r="R86" i="2"/>
  <c r="Q86" i="2"/>
  <c r="P86" i="2"/>
  <c r="O86" i="2"/>
  <c r="N86" i="2"/>
  <c r="S86" i="2"/>
  <c r="S99" i="2"/>
  <c r="R99" i="2"/>
  <c r="Q99" i="2"/>
  <c r="P99" i="2"/>
  <c r="O99" i="2"/>
  <c r="N99" i="2"/>
  <c r="S102" i="2"/>
  <c r="R102" i="2"/>
  <c r="Q102" i="2"/>
  <c r="P102" i="2"/>
  <c r="O102" i="2"/>
  <c r="N102" i="2"/>
  <c r="S87" i="2"/>
  <c r="R87" i="2"/>
  <c r="Q87" i="2"/>
  <c r="P87" i="2"/>
  <c r="O87" i="2"/>
  <c r="N87" i="2"/>
  <c r="O83" i="2"/>
  <c r="N83" i="2"/>
  <c r="Q83" i="2"/>
  <c r="P83" i="2"/>
  <c r="R83" i="2"/>
  <c r="S83" i="2"/>
  <c r="N75" i="2"/>
  <c r="P75" i="2"/>
  <c r="O75" i="2"/>
  <c r="Q75" i="2"/>
  <c r="R75" i="2"/>
  <c r="S75" i="2"/>
  <c r="O82" i="2"/>
  <c r="O67" i="2"/>
  <c r="Q67" i="2"/>
  <c r="N67" i="2"/>
  <c r="P67" i="2"/>
  <c r="R67" i="2"/>
  <c r="S67" i="2"/>
  <c r="Q66" i="2"/>
  <c r="P73" i="2"/>
  <c r="S73" i="2"/>
  <c r="N73" i="2"/>
  <c r="O73" i="2"/>
  <c r="Q73" i="2"/>
  <c r="R73" i="2"/>
  <c r="Q80" i="2"/>
  <c r="S80" i="2"/>
  <c r="O80" i="2"/>
  <c r="P80" i="2"/>
  <c r="R80" i="2"/>
  <c r="N26" i="2"/>
  <c r="Q72" i="2"/>
  <c r="O72" i="2"/>
  <c r="P72" i="2"/>
  <c r="S72" i="2"/>
  <c r="R72" i="2"/>
  <c r="N72" i="2"/>
  <c r="R82" i="2"/>
  <c r="Q48" i="2"/>
  <c r="N71" i="2"/>
  <c r="N56" i="2"/>
  <c r="O56" i="2"/>
  <c r="P56" i="2"/>
  <c r="Q56" i="2"/>
  <c r="O71" i="2"/>
  <c r="S71" i="2"/>
  <c r="N65" i="2"/>
  <c r="P65" i="2"/>
  <c r="O65" i="2"/>
  <c r="Q65" i="2"/>
  <c r="R65" i="2"/>
  <c r="S65" i="2"/>
  <c r="R56" i="2"/>
  <c r="R71" i="2"/>
  <c r="P44" i="2"/>
  <c r="R77" i="2"/>
  <c r="N77" i="2"/>
  <c r="O77" i="2"/>
  <c r="P77" i="2"/>
  <c r="Q77" i="2"/>
  <c r="S77" i="2"/>
  <c r="N80" i="2"/>
  <c r="O43" i="2"/>
  <c r="S56" i="2"/>
  <c r="P48" i="2"/>
  <c r="N69" i="2"/>
  <c r="S69" i="2"/>
  <c r="R69" i="2"/>
  <c r="O69" i="2"/>
  <c r="P69" i="2"/>
  <c r="Q69" i="2"/>
  <c r="N82" i="2"/>
  <c r="P57" i="2"/>
  <c r="S55" i="2"/>
  <c r="O84" i="2"/>
  <c r="R84" i="2"/>
  <c r="Q84" i="2"/>
  <c r="N84" i="2"/>
  <c r="P84" i="2"/>
  <c r="S84" i="2"/>
  <c r="P78" i="2"/>
  <c r="N74" i="2"/>
  <c r="P74" i="2"/>
  <c r="O74" i="2"/>
  <c r="Q74" i="2"/>
  <c r="R74" i="2"/>
  <c r="S74" i="2"/>
  <c r="N70" i="2"/>
  <c r="P70" i="2"/>
  <c r="O70" i="2"/>
  <c r="Q70" i="2"/>
  <c r="R70" i="2"/>
  <c r="S70" i="2"/>
  <c r="S82" i="2"/>
  <c r="R49" i="2"/>
  <c r="P76" i="2"/>
  <c r="R76" i="2"/>
  <c r="S76" i="2"/>
  <c r="O76" i="2"/>
  <c r="Q76" i="2"/>
  <c r="N76" i="2"/>
  <c r="P81" i="2"/>
  <c r="R81" i="2"/>
  <c r="Q81" i="2"/>
  <c r="O81" i="2"/>
  <c r="N81" i="2"/>
  <c r="S81" i="2"/>
  <c r="Q79" i="2"/>
  <c r="N79" i="2"/>
  <c r="O79" i="2"/>
  <c r="P79" i="2"/>
  <c r="R79" i="2"/>
  <c r="S79" i="2"/>
  <c r="Q57" i="2"/>
  <c r="R57" i="2"/>
  <c r="P68" i="2"/>
  <c r="R68" i="2"/>
  <c r="S68" i="2"/>
  <c r="N68" i="2"/>
  <c r="O68" i="2"/>
  <c r="Q68" i="2"/>
  <c r="O66" i="2"/>
  <c r="N66" i="2"/>
  <c r="S58" i="2"/>
  <c r="O58" i="2"/>
  <c r="N48" i="2"/>
  <c r="Q61" i="2"/>
  <c r="O48" i="2"/>
  <c r="N63" i="2"/>
  <c r="R63" i="2"/>
  <c r="Q63" i="2"/>
  <c r="S63" i="2"/>
  <c r="R48" i="2"/>
  <c r="N53" i="2"/>
  <c r="Q53" i="2"/>
  <c r="O53" i="2"/>
  <c r="P53" i="2"/>
  <c r="R53" i="2"/>
  <c r="S53" i="2"/>
  <c r="Q51" i="2"/>
  <c r="R51" i="2"/>
  <c r="N51" i="2"/>
  <c r="O51" i="2"/>
  <c r="P51" i="2"/>
  <c r="S51" i="2"/>
  <c r="S46" i="2"/>
  <c r="N47" i="2"/>
  <c r="O47" i="2"/>
  <c r="R45" i="2"/>
  <c r="O45" i="2"/>
  <c r="P47" i="2"/>
  <c r="N50" i="2"/>
  <c r="P50" i="2"/>
  <c r="O50" i="2"/>
  <c r="Q50" i="2"/>
  <c r="R50" i="2"/>
  <c r="S50" i="2"/>
  <c r="N64" i="2"/>
  <c r="P64" i="2"/>
  <c r="R64" i="2"/>
  <c r="O64" i="2"/>
  <c r="Q64" i="2"/>
  <c r="S64" i="2"/>
  <c r="R47" i="2"/>
  <c r="R52" i="2"/>
  <c r="S52" i="2"/>
  <c r="O52" i="2"/>
  <c r="Q52" i="2"/>
  <c r="P52" i="2"/>
  <c r="N52" i="2"/>
  <c r="P46" i="2"/>
  <c r="S47" i="2"/>
  <c r="N46" i="2"/>
  <c r="O30" i="2"/>
  <c r="O60" i="2"/>
  <c r="Q60" i="2"/>
  <c r="S60" i="2"/>
  <c r="N60" i="2"/>
  <c r="R60" i="2"/>
  <c r="P60" i="2"/>
  <c r="P61" i="2"/>
  <c r="Q46" i="2"/>
  <c r="N49" i="2"/>
  <c r="P45" i="2"/>
  <c r="N58" i="2"/>
  <c r="S59" i="2"/>
  <c r="N59" i="2"/>
  <c r="R59" i="2"/>
  <c r="P59" i="2"/>
  <c r="Q59" i="2"/>
  <c r="Q58" i="2"/>
  <c r="P58" i="2"/>
  <c r="S45" i="2"/>
  <c r="O46" i="2"/>
  <c r="O54" i="2"/>
  <c r="N54" i="2"/>
  <c r="P54" i="2"/>
  <c r="Q54" i="2"/>
  <c r="R54" i="2"/>
  <c r="S54" i="2"/>
  <c r="Q45" i="2"/>
  <c r="N31" i="2"/>
  <c r="O37" i="2"/>
  <c r="O28" i="2"/>
  <c r="N28" i="2"/>
  <c r="O24" i="2"/>
  <c r="N24" i="2"/>
  <c r="N23" i="2"/>
  <c r="O23" i="2"/>
  <c r="N29" i="2"/>
  <c r="O29" i="2"/>
  <c r="O25" i="2"/>
  <c r="N25" i="2"/>
  <c r="O40" i="2"/>
  <c r="N42" i="2"/>
  <c r="O36" i="2"/>
  <c r="N38" i="2"/>
  <c r="O38" i="2"/>
  <c r="N33" i="2"/>
  <c r="O33" i="2"/>
  <c r="N32" i="2"/>
  <c r="O32" i="2"/>
  <c r="N34" i="2"/>
  <c r="O34" i="2"/>
  <c r="O41" i="2"/>
  <c r="N39" i="2"/>
  <c r="O39" i="2"/>
  <c r="M10" i="4"/>
  <c r="M21" i="4"/>
  <c r="Q8" i="5" l="1"/>
  <c r="Q12" i="5"/>
  <c r="J13" i="5" s="1"/>
  <c r="K16" i="5" l="1"/>
  <c r="J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ケアタウンゆうゆう</author>
  </authors>
  <commentList>
    <comment ref="E1" authorId="0" shapeId="0" xr:uid="{0FC94845-35B1-4606-B871-35ED0F5E2AED}">
      <text>
        <r>
          <rPr>
            <sz val="9"/>
            <color indexed="81"/>
            <rFont val="MS P ゴシック"/>
            <family val="3"/>
            <charset val="128"/>
          </rPr>
          <t xml:space="preserve">夜勤職員配置加算：24/日
在宅復帰・在宅支援機能加算Ⅰ：51/日
</t>
        </r>
      </text>
    </comment>
    <comment ref="F1" authorId="0" shapeId="0" xr:uid="{0B174256-E318-4093-A0F2-2741D8D503BF}">
      <text>
        <r>
          <rPr>
            <b/>
            <sz val="9"/>
            <color indexed="81"/>
            <rFont val="MS P ゴシック"/>
            <family val="3"/>
            <charset val="128"/>
          </rPr>
          <t>自立支援促進　300
科学的介護　60
感染対策向上Ⅰ　5
医療機関連携　100
リハマネ計画書加算Ⅱ　33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ケアタウンゆうゆう</author>
  </authors>
  <commentList>
    <comment ref="E1" authorId="0" shapeId="0" xr:uid="{7606B6DA-891F-4326-BB32-234B0B17F865}">
      <text>
        <r>
          <rPr>
            <sz val="9"/>
            <color indexed="81"/>
            <rFont val="MS P ゴシック"/>
            <family val="3"/>
            <charset val="128"/>
          </rPr>
          <t xml:space="preserve">夜勤職員配置加算：24/日
個別リハビリ加算：240/回
在宅復帰・在宅支援機能加算Ⅰ：51/日
</t>
        </r>
      </text>
    </comment>
  </commentList>
</comments>
</file>

<file path=xl/sharedStrings.xml><?xml version="1.0" encoding="utf-8"?>
<sst xmlns="http://schemas.openxmlformats.org/spreadsheetml/2006/main" count="960" uniqueCount="114">
  <si>
    <t>介護度</t>
    <rPh sb="0" eb="3">
      <t>カイゴド</t>
    </rPh>
    <phoneticPr fontId="2"/>
  </si>
  <si>
    <t>時間</t>
    <rPh sb="0" eb="2">
      <t>ジカン</t>
    </rPh>
    <phoneticPr fontId="2"/>
  </si>
  <si>
    <t>単価</t>
    <rPh sb="0" eb="2">
      <t>タンカ</t>
    </rPh>
    <phoneticPr fontId="2"/>
  </si>
  <si>
    <t>1回・20分</t>
    <rPh sb="1" eb="2">
      <t>カイ</t>
    </rPh>
    <rPh sb="5" eb="6">
      <t>フン</t>
    </rPh>
    <phoneticPr fontId="2"/>
  </si>
  <si>
    <t>2回・40分</t>
    <rPh sb="1" eb="2">
      <t>カイ</t>
    </rPh>
    <rPh sb="5" eb="6">
      <t>フン</t>
    </rPh>
    <phoneticPr fontId="2"/>
  </si>
  <si>
    <t>3回・60分</t>
    <rPh sb="1" eb="2">
      <t>カイ</t>
    </rPh>
    <rPh sb="5" eb="6">
      <t>フン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</si>
  <si>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</si>
  <si>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</si>
  <si>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3">
      <t>ヨウカイゴ</t>
    </rPh>
    <phoneticPr fontId="2"/>
  </si>
  <si>
    <t>要介護2</t>
    <rPh sb="0" eb="3">
      <t>ヨウカイゴ</t>
    </rPh>
    <phoneticPr fontId="2"/>
  </si>
  <si>
    <t>要介護3</t>
    <rPh sb="0" eb="3">
      <t>ヨウカイゴ</t>
    </rPh>
    <phoneticPr fontId="2"/>
  </si>
  <si>
    <t>要介護4</t>
    <rPh sb="0" eb="3">
      <t>ヨウカイゴ</t>
    </rPh>
    <phoneticPr fontId="2"/>
  </si>
  <si>
    <t>要介護5</t>
    <rPh sb="0" eb="3">
      <t>ヨウカイゴ</t>
    </rPh>
    <phoneticPr fontId="2"/>
  </si>
  <si>
    <t>1時間以上2時間未満</t>
    <rPh sb="1" eb="5">
      <t>ジカンイジョウ</t>
    </rPh>
    <rPh sb="6" eb="8">
      <t>ジカン</t>
    </rPh>
    <rPh sb="8" eb="10">
      <t>ミマン</t>
    </rPh>
    <phoneticPr fontId="2"/>
  </si>
  <si>
    <t>2時間以上3時間未満</t>
    <rPh sb="1" eb="5">
      <t>ジカンイジョウ</t>
    </rPh>
    <rPh sb="6" eb="10">
      <t>ジカンミマン</t>
    </rPh>
    <phoneticPr fontId="2"/>
  </si>
  <si>
    <t>3時間以上4時間未満</t>
    <rPh sb="1" eb="5">
      <t>ジカンイジョウ</t>
    </rPh>
    <rPh sb="6" eb="10">
      <t>ジカンミマン</t>
    </rPh>
    <phoneticPr fontId="2"/>
  </si>
  <si>
    <t>4時間以上5時間未満</t>
    <rPh sb="1" eb="5">
      <t>ジカンイジョウ</t>
    </rPh>
    <rPh sb="6" eb="10">
      <t>ジカンミマン</t>
    </rPh>
    <phoneticPr fontId="2"/>
  </si>
  <si>
    <t>5時間以上6時間未満</t>
    <rPh sb="1" eb="5">
      <t>ジカンイジョウ</t>
    </rPh>
    <rPh sb="6" eb="8">
      <t>ジカン</t>
    </rPh>
    <rPh sb="8" eb="10">
      <t>ミマン</t>
    </rPh>
    <phoneticPr fontId="2"/>
  </si>
  <si>
    <t>6時間以上7時間未満</t>
    <rPh sb="1" eb="5">
      <t>ジカンイジョウ</t>
    </rPh>
    <rPh sb="6" eb="8">
      <t>ジカン</t>
    </rPh>
    <rPh sb="8" eb="10">
      <t>ミマン</t>
    </rPh>
    <phoneticPr fontId="2"/>
  </si>
  <si>
    <t>7時間以上8時間未満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</si>
  <si>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昼食</t>
    <rPh sb="0" eb="2">
      <t>チュウショク</t>
    </rPh>
    <phoneticPr fontId="2"/>
  </si>
  <si>
    <t>おやつ</t>
    <phoneticPr fontId="2"/>
  </si>
  <si>
    <t>日用品費</t>
    <rPh sb="0" eb="4">
      <t>ニチヨウヒンヒ</t>
    </rPh>
    <phoneticPr fontId="2"/>
  </si>
  <si>
    <t>基本加算</t>
    <rPh sb="0" eb="2">
      <t>キホン</t>
    </rPh>
    <rPh sb="2" eb="4">
      <t>カサン</t>
    </rPh>
    <phoneticPr fontId="2"/>
  </si>
  <si>
    <t>食事（おやつ含）</t>
    <rPh sb="0" eb="2">
      <t>ショクジ</t>
    </rPh>
    <rPh sb="6" eb="7">
      <t>フク</t>
    </rPh>
    <phoneticPr fontId="2"/>
  </si>
  <si>
    <t>追加食事</t>
    <rPh sb="0" eb="2">
      <t>ツイカ</t>
    </rPh>
    <rPh sb="2" eb="4">
      <t>ショクジ</t>
    </rPh>
    <phoneticPr fontId="2"/>
  </si>
  <si>
    <t>居住費</t>
    <rPh sb="0" eb="2">
      <t>キョジュウ</t>
    </rPh>
    <rPh sb="2" eb="3">
      <t>ヒ</t>
    </rPh>
    <phoneticPr fontId="2"/>
  </si>
  <si>
    <t>１泊2日</t>
    <rPh sb="1" eb="2">
      <t>ハク</t>
    </rPh>
    <rPh sb="3" eb="4">
      <t>ヒ</t>
    </rPh>
    <phoneticPr fontId="2"/>
  </si>
  <si>
    <t>2泊3日</t>
    <rPh sb="1" eb="2">
      <t>ハク</t>
    </rPh>
    <rPh sb="3" eb="4">
      <t>ヒ</t>
    </rPh>
    <phoneticPr fontId="2"/>
  </si>
  <si>
    <t>3泊4日</t>
    <rPh sb="1" eb="2">
      <t>ハク</t>
    </rPh>
    <rPh sb="3" eb="4">
      <t>ヒ</t>
    </rPh>
    <phoneticPr fontId="2"/>
  </si>
  <si>
    <t>4泊5日</t>
    <rPh sb="1" eb="2">
      <t>ハク</t>
    </rPh>
    <rPh sb="3" eb="4">
      <t>ヒ</t>
    </rPh>
    <phoneticPr fontId="2"/>
  </si>
  <si>
    <t>5泊6日</t>
    <rPh sb="1" eb="2">
      <t>ハク</t>
    </rPh>
    <rPh sb="3" eb="4">
      <t>ヒ</t>
    </rPh>
    <phoneticPr fontId="2"/>
  </si>
  <si>
    <t>6泊7日</t>
    <rPh sb="1" eb="2">
      <t>ハク</t>
    </rPh>
    <rPh sb="3" eb="4">
      <t>ヒ</t>
    </rPh>
    <phoneticPr fontId="2"/>
  </si>
  <si>
    <t>7泊8日</t>
    <rPh sb="1" eb="2">
      <t>ハク</t>
    </rPh>
    <rPh sb="3" eb="4">
      <t>ヒ</t>
    </rPh>
    <phoneticPr fontId="2"/>
  </si>
  <si>
    <t>8泊9日</t>
    <rPh sb="1" eb="2">
      <t>ハク</t>
    </rPh>
    <rPh sb="3" eb="4">
      <t>ヒ</t>
    </rPh>
    <phoneticPr fontId="2"/>
  </si>
  <si>
    <t>9泊10日</t>
    <rPh sb="1" eb="2">
      <t>ハク</t>
    </rPh>
    <rPh sb="4" eb="5">
      <t>ヒ</t>
    </rPh>
    <phoneticPr fontId="2"/>
  </si>
  <si>
    <t>10泊11日</t>
    <rPh sb="2" eb="3">
      <t>ハク</t>
    </rPh>
    <rPh sb="5" eb="6">
      <t>ヒ</t>
    </rPh>
    <phoneticPr fontId="2"/>
  </si>
  <si>
    <t>11泊12日</t>
    <rPh sb="2" eb="3">
      <t>ハク</t>
    </rPh>
    <rPh sb="5" eb="6">
      <t>ヒ</t>
    </rPh>
    <phoneticPr fontId="2"/>
  </si>
  <si>
    <t>12泊13日</t>
    <rPh sb="2" eb="3">
      <t>ハク</t>
    </rPh>
    <rPh sb="5" eb="6">
      <t>ヒ</t>
    </rPh>
    <phoneticPr fontId="2"/>
  </si>
  <si>
    <t>13泊14日</t>
    <rPh sb="2" eb="3">
      <t>ハク</t>
    </rPh>
    <rPh sb="5" eb="6">
      <t>ヒ</t>
    </rPh>
    <phoneticPr fontId="2"/>
  </si>
  <si>
    <t>14泊15日</t>
    <rPh sb="2" eb="3">
      <t>ハク</t>
    </rPh>
    <rPh sb="5" eb="6">
      <t>ヒ</t>
    </rPh>
    <phoneticPr fontId="2"/>
  </si>
  <si>
    <t>15泊16日</t>
    <rPh sb="2" eb="3">
      <t>ハク</t>
    </rPh>
    <rPh sb="5" eb="6">
      <t>ヒ</t>
    </rPh>
    <phoneticPr fontId="2"/>
  </si>
  <si>
    <t>16泊17日</t>
    <rPh sb="2" eb="3">
      <t>ハク</t>
    </rPh>
    <rPh sb="5" eb="6">
      <t>ヒ</t>
    </rPh>
    <phoneticPr fontId="2"/>
  </si>
  <si>
    <t>17泊18日</t>
    <rPh sb="2" eb="3">
      <t>ハク</t>
    </rPh>
    <rPh sb="5" eb="6">
      <t>ヒ</t>
    </rPh>
    <phoneticPr fontId="2"/>
  </si>
  <si>
    <t>18泊19</t>
    <rPh sb="2" eb="3">
      <t>ハク</t>
    </rPh>
    <phoneticPr fontId="2"/>
  </si>
  <si>
    <t>19泊20</t>
    <rPh sb="2" eb="3">
      <t>ハク</t>
    </rPh>
    <phoneticPr fontId="2"/>
  </si>
  <si>
    <t>20泊21日</t>
    <rPh sb="2" eb="3">
      <t>ハク</t>
    </rPh>
    <rPh sb="5" eb="6">
      <t>ヒ</t>
    </rPh>
    <phoneticPr fontId="2"/>
  </si>
  <si>
    <t>21泊22日</t>
    <rPh sb="2" eb="3">
      <t>ハク</t>
    </rPh>
    <rPh sb="5" eb="6">
      <t>ヒ</t>
    </rPh>
    <phoneticPr fontId="2"/>
  </si>
  <si>
    <t>22泊23日</t>
    <rPh sb="2" eb="3">
      <t>ハク</t>
    </rPh>
    <rPh sb="5" eb="6">
      <t>ヒ</t>
    </rPh>
    <phoneticPr fontId="2"/>
  </si>
  <si>
    <t>23泊24日</t>
    <rPh sb="2" eb="3">
      <t>ハク</t>
    </rPh>
    <rPh sb="5" eb="6">
      <t>ヒ</t>
    </rPh>
    <phoneticPr fontId="2"/>
  </si>
  <si>
    <t>24泊25</t>
    <rPh sb="2" eb="3">
      <t>ハク</t>
    </rPh>
    <phoneticPr fontId="2"/>
  </si>
  <si>
    <t>25泊26日</t>
    <rPh sb="2" eb="3">
      <t>ハク</t>
    </rPh>
    <rPh sb="5" eb="6">
      <t>ヒ</t>
    </rPh>
    <phoneticPr fontId="2"/>
  </si>
  <si>
    <t>28泊29日</t>
    <rPh sb="2" eb="3">
      <t>ハク</t>
    </rPh>
    <rPh sb="5" eb="6">
      <t>ヒ</t>
    </rPh>
    <phoneticPr fontId="2"/>
  </si>
  <si>
    <t>29泊30日</t>
    <rPh sb="2" eb="3">
      <t>ハク</t>
    </rPh>
    <rPh sb="5" eb="6">
      <t>ヒ</t>
    </rPh>
    <phoneticPr fontId="2"/>
  </si>
  <si>
    <t>26泊27日</t>
    <rPh sb="2" eb="3">
      <t>ハク</t>
    </rPh>
    <rPh sb="5" eb="6">
      <t>ヒ</t>
    </rPh>
    <phoneticPr fontId="2"/>
  </si>
  <si>
    <t>27泊28日</t>
    <rPh sb="2" eb="3">
      <t>ハク</t>
    </rPh>
    <rPh sb="5" eb="6">
      <t>ヒ</t>
    </rPh>
    <phoneticPr fontId="2"/>
  </si>
  <si>
    <t>第2段階</t>
    <rPh sb="0" eb="1">
      <t>ダイ</t>
    </rPh>
    <rPh sb="2" eb="4">
      <t>ダンカイ</t>
    </rPh>
    <phoneticPr fontId="2"/>
  </si>
  <si>
    <t>なし</t>
    <phoneticPr fontId="2"/>
  </si>
  <si>
    <t>第3段階①</t>
    <rPh sb="0" eb="1">
      <t>ダイ</t>
    </rPh>
    <rPh sb="2" eb="4">
      <t>ダンカイ</t>
    </rPh>
    <phoneticPr fontId="2"/>
  </si>
  <si>
    <t>第3段階②</t>
    <rPh sb="0" eb="1">
      <t>ダイ</t>
    </rPh>
    <rPh sb="2" eb="4">
      <t>ダンカイ</t>
    </rPh>
    <phoneticPr fontId="2"/>
  </si>
  <si>
    <t>負担限度額適用認定</t>
    <rPh sb="0" eb="2">
      <t>フタン</t>
    </rPh>
    <rPh sb="2" eb="4">
      <t>ゲンド</t>
    </rPh>
    <rPh sb="4" eb="5">
      <t>ガク</t>
    </rPh>
    <rPh sb="5" eb="7">
      <t>テキヨウ</t>
    </rPh>
    <rPh sb="7" eb="9">
      <t>ニンテイ</t>
    </rPh>
    <phoneticPr fontId="2"/>
  </si>
  <si>
    <t>1か月
（30日）</t>
    <rPh sb="2" eb="3">
      <t>ゲツ</t>
    </rPh>
    <rPh sb="7" eb="8">
      <t>ヒ</t>
    </rPh>
    <phoneticPr fontId="2"/>
  </si>
  <si>
    <t>合計単位
（月）</t>
    <rPh sb="0" eb="2">
      <t>ゴウケイ</t>
    </rPh>
    <rPh sb="2" eb="4">
      <t>タンイ</t>
    </rPh>
    <rPh sb="6" eb="7">
      <t>ツキ</t>
    </rPh>
    <phoneticPr fontId="2"/>
  </si>
  <si>
    <t>基本単位</t>
    <rPh sb="0" eb="2">
      <t>キホン</t>
    </rPh>
    <rPh sb="2" eb="4">
      <t>タンイ</t>
    </rPh>
    <phoneticPr fontId="2"/>
  </si>
  <si>
    <t>加算単位（日）</t>
    <rPh sb="0" eb="2">
      <t>カサン</t>
    </rPh>
    <rPh sb="2" eb="4">
      <t>タンイ</t>
    </rPh>
    <rPh sb="5" eb="6">
      <t>ヒ</t>
    </rPh>
    <phoneticPr fontId="2"/>
  </si>
  <si>
    <t>加算単位
（月</t>
    <rPh sb="0" eb="2">
      <t>カサン</t>
    </rPh>
    <rPh sb="2" eb="4">
      <t>タンイ</t>
    </rPh>
    <rPh sb="6" eb="7">
      <t>ツキ</t>
    </rPh>
    <phoneticPr fontId="2"/>
  </si>
  <si>
    <t>処遇改善加算　実費額</t>
    <rPh sb="0" eb="4">
      <t>ショグウカイゼン</t>
    </rPh>
    <rPh sb="4" eb="6">
      <t>カサン</t>
    </rPh>
    <rPh sb="7" eb="10">
      <t>ジッピガク</t>
    </rPh>
    <phoneticPr fontId="2"/>
  </si>
  <si>
    <t>利用料　実費額</t>
    <rPh sb="0" eb="3">
      <t>リヨウリョウ</t>
    </rPh>
    <rPh sb="4" eb="7">
      <t>ジッピガク</t>
    </rPh>
    <phoneticPr fontId="2"/>
  </si>
  <si>
    <t>要介護度</t>
    <rPh sb="0" eb="4">
      <t>ヨウカイゴド</t>
    </rPh>
    <phoneticPr fontId="2"/>
  </si>
  <si>
    <t>入所</t>
    <rPh sb="0" eb="2">
      <t>ニュウショ</t>
    </rPh>
    <phoneticPr fontId="2"/>
  </si>
  <si>
    <t>ショートステイ（短期入所）</t>
    <rPh sb="8" eb="12">
      <t>タンキニュウショ</t>
    </rPh>
    <phoneticPr fontId="2"/>
  </si>
  <si>
    <t>通所リハビリテーション</t>
    <rPh sb="0" eb="2">
      <t>ツウショ</t>
    </rPh>
    <phoneticPr fontId="2"/>
  </si>
  <si>
    <t>訪問リハビリテーション</t>
    <rPh sb="0" eb="2">
      <t>ホウモン</t>
    </rPh>
    <phoneticPr fontId="2"/>
  </si>
  <si>
    <t>※通所・訪問リハでは適用外なので、選択できないようにしたい</t>
    <rPh sb="1" eb="3">
      <t>ツウショ</t>
    </rPh>
    <rPh sb="4" eb="6">
      <t>ホウモン</t>
    </rPh>
    <rPh sb="10" eb="13">
      <t>テキヨウガイ</t>
    </rPh>
    <rPh sb="17" eb="19">
      <t>センタク</t>
    </rPh>
    <phoneticPr fontId="2"/>
  </si>
  <si>
    <t>利用回数</t>
    <rPh sb="0" eb="2">
      <t>リヨウ</t>
    </rPh>
    <rPh sb="2" eb="4">
      <t>カイスウ</t>
    </rPh>
    <phoneticPr fontId="2"/>
  </si>
  <si>
    <t>利用サービス</t>
    <rPh sb="0" eb="2">
      <t>リヨウ</t>
    </rPh>
    <phoneticPr fontId="2"/>
  </si>
  <si>
    <t>※サービスによって回数の選択肢が変わり固定が難しい</t>
    <rPh sb="9" eb="11">
      <t>カイスウ</t>
    </rPh>
    <rPh sb="12" eb="15">
      <t>センタクシ</t>
    </rPh>
    <rPh sb="16" eb="17">
      <t>カ</t>
    </rPh>
    <rPh sb="19" eb="21">
      <t>コテイ</t>
    </rPh>
    <rPh sb="22" eb="23">
      <t>ムズカ</t>
    </rPh>
    <phoneticPr fontId="2"/>
  </si>
  <si>
    <t>利用時間</t>
    <rPh sb="0" eb="4">
      <t>リヨウジカン</t>
    </rPh>
    <phoneticPr fontId="2"/>
  </si>
  <si>
    <t>…1か月の利用料金</t>
    <rPh sb="3" eb="4">
      <t>ゲツ</t>
    </rPh>
    <rPh sb="5" eb="9">
      <t>リヨウリョウキン</t>
    </rPh>
    <phoneticPr fontId="2"/>
  </si>
  <si>
    <t>負担割合</t>
    <rPh sb="0" eb="4">
      <t>フタンワリアイ</t>
    </rPh>
    <phoneticPr fontId="2"/>
  </si>
  <si>
    <t>1割負担</t>
    <rPh sb="1" eb="2">
      <t>ワリ</t>
    </rPh>
    <rPh sb="2" eb="4">
      <t>フタン</t>
    </rPh>
    <phoneticPr fontId="2"/>
  </si>
  <si>
    <t>2割負担</t>
    <rPh sb="1" eb="2">
      <t>ワリ</t>
    </rPh>
    <rPh sb="2" eb="4">
      <t>フタン</t>
    </rPh>
    <phoneticPr fontId="2"/>
  </si>
  <si>
    <t>3割負担</t>
    <rPh sb="1" eb="4">
      <t>ワリフタン</t>
    </rPh>
    <phoneticPr fontId="2"/>
  </si>
  <si>
    <t>介護保険負担割合</t>
    <rPh sb="0" eb="4">
      <t>カイゴホケン</t>
    </rPh>
    <rPh sb="4" eb="8">
      <t>フタンワリアイ</t>
    </rPh>
    <phoneticPr fontId="2"/>
  </si>
  <si>
    <t>2割負担</t>
    <rPh sb="1" eb="4">
      <t>ワリフタン</t>
    </rPh>
    <phoneticPr fontId="2"/>
  </si>
  <si>
    <t>1割負担</t>
    <rPh sb="1" eb="4">
      <t>ワリフタン</t>
    </rPh>
    <phoneticPr fontId="2"/>
  </si>
  <si>
    <t>要支援1　</t>
    <rPh sb="0" eb="3">
      <t>ヨウシエン</t>
    </rPh>
    <phoneticPr fontId="2"/>
  </si>
  <si>
    <t>3割負担</t>
    <phoneticPr fontId="2"/>
  </si>
  <si>
    <t>2割負担</t>
    <phoneticPr fontId="2"/>
  </si>
  <si>
    <t>1割負担</t>
    <phoneticPr fontId="2"/>
  </si>
  <si>
    <t>限度額認定</t>
    <rPh sb="0" eb="5">
      <t>ゲンドガクニンテイ</t>
    </rPh>
    <phoneticPr fontId="2"/>
  </si>
  <si>
    <t>処遇改善　実費額</t>
    <rPh sb="0" eb="4">
      <t>ショグウカイゼン</t>
    </rPh>
    <rPh sb="5" eb="8">
      <t>ジッピガク</t>
    </rPh>
    <phoneticPr fontId="2"/>
  </si>
  <si>
    <t>合計単位</t>
    <rPh sb="0" eb="2">
      <t>ゴウケイ</t>
    </rPh>
    <rPh sb="2" eb="4">
      <t>タンイ</t>
    </rPh>
    <phoneticPr fontId="2"/>
  </si>
  <si>
    <t>要支援2　</t>
    <rPh sb="0" eb="3">
      <t>ヨウシエン</t>
    </rPh>
    <phoneticPr fontId="2"/>
  </si>
  <si>
    <t>利用料　実費</t>
    <rPh sb="0" eb="3">
      <t>リヨウリョウ</t>
    </rPh>
    <rPh sb="4" eb="6">
      <t>ジッピ</t>
    </rPh>
    <phoneticPr fontId="2"/>
  </si>
  <si>
    <t>週1回（月4回）</t>
    <rPh sb="0" eb="1">
      <t>シュウ</t>
    </rPh>
    <rPh sb="2" eb="3">
      <t>カイ</t>
    </rPh>
    <rPh sb="4" eb="5">
      <t>ツキ</t>
    </rPh>
    <rPh sb="6" eb="7">
      <t>カイ</t>
    </rPh>
    <phoneticPr fontId="2"/>
  </si>
  <si>
    <t>週2回
（月8回）</t>
    <rPh sb="0" eb="1">
      <t>シュウ</t>
    </rPh>
    <rPh sb="2" eb="3">
      <t>カイ</t>
    </rPh>
    <rPh sb="5" eb="6">
      <t>ツキ</t>
    </rPh>
    <rPh sb="7" eb="8">
      <t>カイ</t>
    </rPh>
    <phoneticPr fontId="2"/>
  </si>
  <si>
    <t>週3回
（月12回）</t>
    <rPh sb="0" eb="1">
      <t>シュウ</t>
    </rPh>
    <rPh sb="2" eb="3">
      <t>カイ</t>
    </rPh>
    <rPh sb="5" eb="6">
      <t>ツキ</t>
    </rPh>
    <rPh sb="8" eb="9">
      <t>カイ</t>
    </rPh>
    <phoneticPr fontId="2"/>
  </si>
  <si>
    <t>週4回
（月16回）</t>
    <rPh sb="0" eb="1">
      <t>シュウ</t>
    </rPh>
    <rPh sb="2" eb="3">
      <t>カイ</t>
    </rPh>
    <rPh sb="5" eb="6">
      <t>ツキ</t>
    </rPh>
    <rPh sb="8" eb="9">
      <t>カイ</t>
    </rPh>
    <phoneticPr fontId="2"/>
  </si>
  <si>
    <t>週5回
（月20回）</t>
    <rPh sb="0" eb="1">
      <t>シュウ</t>
    </rPh>
    <rPh sb="2" eb="3">
      <t>カイ</t>
    </rPh>
    <rPh sb="5" eb="6">
      <t>ツキ</t>
    </rPh>
    <rPh sb="8" eb="9">
      <t>カイ</t>
    </rPh>
    <phoneticPr fontId="2"/>
  </si>
  <si>
    <t>週6回
（月24回）</t>
    <rPh sb="0" eb="1">
      <t>シュウ</t>
    </rPh>
    <rPh sb="2" eb="3">
      <t>カイ</t>
    </rPh>
    <rPh sb="5" eb="6">
      <t>ツキ</t>
    </rPh>
    <rPh sb="8" eb="9">
      <t>カイ</t>
    </rPh>
    <phoneticPr fontId="2"/>
  </si>
  <si>
    <t>処遇改善　実費</t>
    <rPh sb="0" eb="4">
      <t>ショグウカイゼン</t>
    </rPh>
    <rPh sb="5" eb="7">
      <t>ジッピ</t>
    </rPh>
    <phoneticPr fontId="2"/>
  </si>
  <si>
    <t>基本加算
日</t>
    <rPh sb="0" eb="2">
      <t>キホン</t>
    </rPh>
    <rPh sb="2" eb="4">
      <t>カサン</t>
    </rPh>
    <rPh sb="5" eb="6">
      <t>ヒ</t>
    </rPh>
    <phoneticPr fontId="2"/>
  </si>
  <si>
    <t>基本加算
月</t>
    <rPh sb="0" eb="2">
      <t>キホン</t>
    </rPh>
    <rPh sb="2" eb="4">
      <t>カサン</t>
    </rPh>
    <rPh sb="5" eb="6">
      <t>ツキ</t>
    </rPh>
    <phoneticPr fontId="2"/>
  </si>
  <si>
    <t>週1日
（月4日）</t>
    <rPh sb="0" eb="1">
      <t>シュウ</t>
    </rPh>
    <rPh sb="2" eb="3">
      <t>ヒ</t>
    </rPh>
    <rPh sb="5" eb="6">
      <t>ツキ</t>
    </rPh>
    <rPh sb="7" eb="8">
      <t>ヒ</t>
    </rPh>
    <phoneticPr fontId="2"/>
  </si>
  <si>
    <t>週2日
（月8日）</t>
    <rPh sb="0" eb="1">
      <t>シュウ</t>
    </rPh>
    <rPh sb="2" eb="3">
      <t>ヒ</t>
    </rPh>
    <rPh sb="5" eb="6">
      <t>ツキ</t>
    </rPh>
    <rPh sb="7" eb="8">
      <t>ヒ</t>
    </rPh>
    <phoneticPr fontId="2"/>
  </si>
  <si>
    <t>週3日
（月12日）</t>
    <rPh sb="0" eb="1">
      <t>シュウ</t>
    </rPh>
    <rPh sb="2" eb="3">
      <t>ヒ</t>
    </rPh>
    <rPh sb="5" eb="6">
      <t>ツキ</t>
    </rPh>
    <rPh sb="8" eb="9">
      <t>ヒ</t>
    </rPh>
    <phoneticPr fontId="2"/>
  </si>
  <si>
    <t>第2段階</t>
  </si>
  <si>
    <t>第3段階①</t>
  </si>
  <si>
    <t>第3段階②</t>
  </si>
  <si>
    <t>なし</t>
  </si>
  <si>
    <t>選択なし</t>
  </si>
  <si>
    <t/>
  </si>
  <si>
    <t>サービス
ご利用試算</t>
    <rPh sb="6" eb="8">
      <t>リヨウ</t>
    </rPh>
    <rPh sb="8" eb="10">
      <t>シサン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</si>
</sst>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" fontId="0" fillId="0" borderId="0" xfId="0" applyNumberFormat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vertical="top"/>
    </xf>
    <xf numFmtId="38" fontId="3" fillId="0" borderId="0" xfId="1" applyFont="1" applyAlignment="1">
      <alignment vertical="top" wrapText="1"/>
    </xf>
    <xf numFmtId="38" fontId="0" fillId="0" borderId="1" xfId="1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>
      <alignment vertical="center"/>
    </xf>
    <xf numFmtId="38" fontId="0" fillId="0" borderId="0" xfId="1" applyFont="1" applyBorder="1">
      <alignment vertical="center"/>
    </xf>
    <xf numFmtId="0" fontId="0" fillId="0" borderId="6" xfId="0" applyBorder="1">
      <alignment vertical="center"/>
    </xf>
    <xf numFmtId="1" fontId="0" fillId="0" borderId="6" xfId="0" applyNumberFormat="1" applyBorder="1">
      <alignment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1" fontId="0" fillId="0" borderId="1" xfId="0" applyNumberFormat="1" applyBorder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>
      <alignment vertical="center"/>
    </xf>
    <xf numFmtId="0" fontId="6" fillId="2" borderId="0" xfId="0" applyFont="1" applyFill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176" fontId="9" fillId="2" borderId="0" xfId="1" applyNumberFormat="1" applyFont="1" applyFill="1" applyAlignment="1">
      <alignment horizontal="righ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57145-B620-4DA3-9A61-CCECE3FA5D4B}">
  <dimension ref="B1:BJ161"/>
  <sheetViews>
    <sheetView showGridLines="0" showRowColHeaders="0" tabSelected="1" zoomScaleNormal="100" workbookViewId="0">
      <selection activeCell="AW9" sqref="AW9"/>
    </sheetView>
  </sheetViews>
  <sheetFormatPr defaultColWidth="3.69921875" defaultRowHeight="22.5" customHeight="1"/>
  <cols>
    <col min="1" max="9" width="3.69921875" style="20"/>
    <col min="10" max="10" width="8.69921875" style="20" bestFit="1" customWidth="1"/>
    <col min="11" max="16" width="3.69921875" style="20"/>
    <col min="17" max="17" width="0" style="20" hidden="1" customWidth="1"/>
    <col min="18" max="45" width="3.69921875" style="20" hidden="1" customWidth="1"/>
    <col min="46" max="47" width="0" style="20" hidden="1" customWidth="1"/>
    <col min="48" max="16384" width="3.69921875" style="20"/>
  </cols>
  <sheetData>
    <row r="1" spans="2:62" ht="22.5" customHeight="1">
      <c r="BJ1" s="22"/>
    </row>
    <row r="2" spans="2:62" ht="22.5" customHeight="1">
      <c r="B2" s="24" t="s">
        <v>75</v>
      </c>
      <c r="C2" s="25"/>
      <c r="D2" s="25"/>
      <c r="E2" s="25"/>
      <c r="F2" s="25"/>
      <c r="G2" s="26"/>
      <c r="H2" s="21"/>
      <c r="J2" s="35" t="s">
        <v>69</v>
      </c>
      <c r="K2" s="36"/>
      <c r="L2" s="36"/>
      <c r="M2" s="36"/>
      <c r="N2" s="36"/>
      <c r="O2" s="37"/>
      <c r="R2" s="20" t="s">
        <v>69</v>
      </c>
      <c r="S2" s="20" t="s">
        <v>70</v>
      </c>
      <c r="T2" s="20" t="s">
        <v>71</v>
      </c>
      <c r="U2" s="20" t="s">
        <v>72</v>
      </c>
    </row>
    <row r="4" spans="2:62" ht="22.5" customHeight="1">
      <c r="B4" s="24" t="s">
        <v>68</v>
      </c>
      <c r="C4" s="25"/>
      <c r="D4" s="25"/>
      <c r="E4" s="25"/>
      <c r="F4" s="25"/>
      <c r="G4" s="26"/>
      <c r="H4" s="21"/>
      <c r="J4" s="27" t="s">
        <v>112</v>
      </c>
      <c r="K4" s="28"/>
      <c r="L4" s="28"/>
      <c r="M4" s="28"/>
      <c r="N4" s="28"/>
      <c r="O4" s="29"/>
      <c r="Q4" s="20">
        <f>IF(J4="",0,MATCH(J4,$R$4:$X$4,0))</f>
        <v>0</v>
      </c>
      <c r="R4" s="20" t="str">
        <f>IF($J$2=$R$2,"","要支援1")</f>
        <v/>
      </c>
      <c r="S4" s="20" t="str">
        <f>IF($J$2=$R$2,"","要支援2")</f>
        <v/>
      </c>
      <c r="T4" s="20" t="s">
        <v>8</v>
      </c>
      <c r="U4" s="20" t="s">
        <v>9</v>
      </c>
      <c r="V4" s="20" t="s">
        <v>10</v>
      </c>
      <c r="W4" s="20" t="s">
        <v>11</v>
      </c>
      <c r="X4" s="20" t="s">
        <v>12</v>
      </c>
    </row>
    <row r="5" spans="2:62" ht="22.5" customHeight="1">
      <c r="J5" s="20" t="str">
        <f>IFERROR(IF($Q4&gt;0,"","※選択してください"),"※選択しなおしてください")</f>
        <v>※選択してください</v>
      </c>
    </row>
    <row r="6" spans="2:62" ht="22.5" customHeight="1">
      <c r="B6" s="24" t="s">
        <v>83</v>
      </c>
      <c r="C6" s="25"/>
      <c r="D6" s="25"/>
      <c r="E6" s="25"/>
      <c r="F6" s="25"/>
      <c r="G6" s="26"/>
      <c r="J6" s="27" t="s">
        <v>80</v>
      </c>
      <c r="K6" s="28"/>
      <c r="L6" s="28"/>
      <c r="M6" s="28"/>
      <c r="N6" s="28"/>
      <c r="O6" s="29"/>
      <c r="Q6" s="20">
        <f>IF(J6="",0,MATCH(J6,$R$6:$T$6,0))</f>
        <v>1</v>
      </c>
      <c r="R6" s="20" t="s">
        <v>80</v>
      </c>
      <c r="S6" s="20" t="s">
        <v>84</v>
      </c>
      <c r="T6" s="20" t="s">
        <v>82</v>
      </c>
    </row>
    <row r="7" spans="2:62" ht="22.5" customHeight="1">
      <c r="J7" s="20" t="str">
        <f>IFERROR(IF($Q6&gt;0,"","※選択してください"),"※選択しなおしてください")</f>
        <v/>
      </c>
    </row>
    <row r="8" spans="2:62" ht="22.5" customHeight="1">
      <c r="B8" s="24" t="s">
        <v>60</v>
      </c>
      <c r="C8" s="25"/>
      <c r="D8" s="25"/>
      <c r="E8" s="25"/>
      <c r="F8" s="25"/>
      <c r="G8" s="26"/>
      <c r="H8" s="21"/>
      <c r="J8" s="27" t="s">
        <v>110</v>
      </c>
      <c r="K8" s="28"/>
      <c r="L8" s="28"/>
      <c r="M8" s="28"/>
      <c r="N8" s="28"/>
      <c r="O8" s="29"/>
      <c r="Q8" s="20">
        <f>IF(J8="",0,MATCH(J8,$R$8:$U$8,0))</f>
        <v>1</v>
      </c>
      <c r="R8" s="20" t="str">
        <f>IF(AND(OR($J$2=$R$2,$J$2=$S$2),$J$6=$R$6),R9,"なし")</f>
        <v>なし</v>
      </c>
      <c r="S8" s="20" t="str">
        <f t="shared" ref="S8:U8" si="0">IF(AND(OR($J$2=$R$2,$J$2=$S$2),$J$6=$R$6),S9,"なし")</f>
        <v>第2段階</v>
      </c>
      <c r="T8" s="20" t="str">
        <f t="shared" si="0"/>
        <v>第3段階①</v>
      </c>
      <c r="U8" s="20" t="str">
        <f t="shared" si="0"/>
        <v>第3段階②</v>
      </c>
    </row>
    <row r="9" spans="2:62" ht="22.5" customHeight="1">
      <c r="J9" s="20" t="str">
        <f>IFERROR(IF($Q8&gt;0,"","※選択してください"),"※選択しなおしてください")</f>
        <v/>
      </c>
      <c r="R9" s="20" t="s">
        <v>110</v>
      </c>
      <c r="S9" s="20" t="s">
        <v>107</v>
      </c>
      <c r="T9" s="20" t="s">
        <v>108</v>
      </c>
      <c r="U9" s="20" t="s">
        <v>109</v>
      </c>
      <c r="X9" s="20" t="s">
        <v>73</v>
      </c>
    </row>
    <row r="10" spans="2:62" ht="22.5" customHeight="1">
      <c r="B10" s="24" t="s">
        <v>77</v>
      </c>
      <c r="C10" s="25"/>
      <c r="D10" s="25"/>
      <c r="E10" s="25"/>
      <c r="F10" s="25"/>
      <c r="G10" s="26"/>
      <c r="J10" s="27" t="s">
        <v>111</v>
      </c>
      <c r="K10" s="28"/>
      <c r="L10" s="28"/>
      <c r="M10" s="28"/>
      <c r="N10" s="28"/>
      <c r="O10" s="29"/>
      <c r="Q10" s="20">
        <f>IF(J10="",0,MATCH(J10,$R$15:$R$63,0))</f>
        <v>1</v>
      </c>
    </row>
    <row r="11" spans="2:62" ht="22.5" customHeight="1">
      <c r="J11" s="20" t="str">
        <f>IFERROR(IF($Q10&gt;0,"","※選択してください"),"※選択しなおしてください")</f>
        <v/>
      </c>
      <c r="X11" s="20" t="s">
        <v>76</v>
      </c>
    </row>
    <row r="12" spans="2:62" ht="22.5" customHeight="1">
      <c r="B12" s="24" t="s">
        <v>74</v>
      </c>
      <c r="C12" s="25"/>
      <c r="D12" s="25"/>
      <c r="E12" s="25"/>
      <c r="F12" s="25"/>
      <c r="G12" s="26"/>
      <c r="J12" s="27" t="s">
        <v>112</v>
      </c>
      <c r="K12" s="28"/>
      <c r="L12" s="28"/>
      <c r="M12" s="28"/>
      <c r="N12" s="28"/>
      <c r="O12" s="29"/>
      <c r="Q12" s="20">
        <f>IF(J12="",0,MATCH(J12,$R$12:$AT$12,0))</f>
        <v>0</v>
      </c>
      <c r="R12" s="20" t="str">
        <f>IF(IF($J$2=$R$2,入所!M1,IF($J$2=$S$2,短期入所!M1,IF(AND($Q$4=1,$J$2=$T$2),通所リハビリテーション!$N$1,IF($J$2=$T$2,通所リハビリテーション!N1,IF(AND($J$2=$U$2,$Q$4=1),訪問リハビリテーション!$H$1,IF($J$2=$U$2,訪問リハビリテーション!H1,""))))))=0,"",IF($J$2=$R$2,入所!M1,IF($J$2=$S$2,短期入所!M1,IF(AND($Q$4=1,$J$2=$T$2),通所リハビリテーション!$N$1,IF($J$2=$T$2,通所リハビリテーション!N1,IF(AND($J$2=$U$2,$Q$4=1),訪問リハビリテーション!$H$1,IF($J$2=$U$2,訪問リハビリテーション!H1,"")))))))</f>
        <v>1か月
（30日）</v>
      </c>
      <c r="S12" s="20" t="str">
        <f>IF(IF($J$2=$R$2,入所!N1,IF($J$2=$S$2,短期入所!N1,IF(AND($Q$4=1,$J$2=$T$2),通所リハビリテーション!$N$1,IF($J$2=$T$2,通所リハビリテーション!O1,IF(AND($J$2=$U$2,$Q$4=1),訪問リハビリテーション!$H$1,IF($J$2=$U$2,訪問リハビリテーション!I1,""))))))=0,"",IF($J$2=$R$2,入所!N1,IF($J$2=$S$2,短期入所!N1,IF(AND($Q$4=1,$J$2=$T$2),通所リハビリテーション!$N$1,IF($J$2=$T$2,通所リハビリテーション!O1,IF(AND($J$2=$U$2,$Q$4=1),訪問リハビリテーション!$H$1,IF($J$2=$U$2,訪問リハビリテーション!I1,"")))))))</f>
        <v/>
      </c>
      <c r="T12" s="20" t="str">
        <f>IF(IF($J$2=$R$2,入所!O1,IF($J$2=$S$2,短期入所!O1,IF(AND($Q$4&lt;=2,$J$2=$T$2),通所リハビリテーション!$N$1,IF($J$2=$T$2,通所リハビリテーション!P1,IF(AND($J$2=$U$2,$Q$4=1),訪問リハビリテーション!$H$1,IF($J$2=$U$2,訪問リハビリテーション!J1,""))))))=0,"",IF($J$2=$R$2,入所!O1,IF($J$2=$S$2,短期入所!O1,IF(AND($Q$4&lt;=2,$J$2=$T$2),通所リハビリテーション!$N$1,IF($J$2=$T$2,通所リハビリテーション!P1,IF(AND($J$2=$U$2,$Q$4=1),訪問リハビリテーション!$H$1,IF($J$2=$U$2,訪問リハビリテーション!J1,"")))))))</f>
        <v/>
      </c>
      <c r="U12" s="20" t="str">
        <f>IF(IF($J$2=$R$2,入所!P1,IF($J$2=$S$2,短期入所!P1,IF(AND($Q$4&lt;=2,$J$2=$T$2),通所リハビリテーション!$N$1,IF($J$2=$T$2,通所リハビリテーション!Q1,IF(AND($J$2=$U$2,$Q$4=1),訪問リハビリテーション!$H$1,IF($J$2=$U$2,訪問リハビリテーション!K1,""))))))=0,"",IF($J$2=$R$2,入所!P1,IF($J$2=$S$2,短期入所!P1,IF(AND($Q$4&lt;=2,$J$2=$T$2),通所リハビリテーション!$N$1,IF($J$2=$T$2,通所リハビリテーション!Q1,IF(AND($J$2=$U$2,$Q$4=1),訪問リハビリテーション!$H$1,IF($J$2=$U$2,訪問リハビリテーション!K1,"")))))))</f>
        <v/>
      </c>
      <c r="V12" s="20" t="str">
        <f>IF(IF($J$2=$R$2,入所!Q1,IF(AND($J$2=$S$2,$Q$4=1),U12,IF($J$2=$S$2,短期入所!Q1,IF(AND($Q$4&lt;=2,$J$2=$T$2),通所リハビリテーション!$N$1,IF($J$2=$T$2,通所リハビリテーション!R1,IF(AND($J$2=$U$2,$Q$4=1),訪問リハビリテーション!$H$1,IF($J$2=$U$2,訪問リハビリテーション!L1,"")))))))=0,"",IF($J$2=$R$2,入所!Q1,IF(AND($J$2=$S$2,$Q$4=1),U12,IF($J$2=$S$2,短期入所!Q1,IF(AND($Q$4&lt;=2,$J$2=$T$2),通所リハビリテーション!$N$1,IF($J$2=$T$2,通所リハビリテーション!R1,IF(AND($J$2=$U$2,$Q$4=1),訪問リハビリテーション!$H$1,IF($J$2=$U$2,訪問リハビリテーション!L1,""))))))))</f>
        <v/>
      </c>
      <c r="W12" s="20" t="str">
        <f>IF(IF($J$2=$R$2,入所!R1,IF(AND($J$2=$S$2,$Q$4=1),V12,IF($J$2=$S$2,短期入所!R1,IF(AND($Q$4&lt;=2,$J$2=$T$2),通所リハビリテーション!$N$1,IF($J$2=$T$2,通所リハビリテーション!S1,IF(AND($J$2=$U$2,$Q$4=1),訪問リハビリテーション!$H$1,IF($J$2=$U$2,訪問リハビリテーション!M1,"")))))))=0,"",IF($J$2=$R$2,入所!R1,IF(AND($J$2=$S$2,$Q$4=1),V12,IF($J$2=$S$2,短期入所!R1,IF(AND($Q$4&lt;=2,$J$2=$T$2),通所リハビリテーション!$N$1,IF($J$2=$T$2,通所リハビリテーション!S1,IF(AND($J$2=$U$2,$Q$4=1),訪問リハビリテーション!$H$1,IF($J$2=$U$2,訪問リハビリテーション!M1,""))))))))</f>
        <v/>
      </c>
      <c r="X12" s="20" t="str">
        <f>IF(IF($J$2=$R$2,入所!S1,IF(AND($J$2=$S$2,$Q$4=1),W12,IF($J$2=$S$2,短期入所!S1,IF(AND($Q$4&lt;=2,$J$2=$T$2),通所リハビリテーション!$N$1,IF($J$2=$T$2,通所リハビリテーション!T1,IF(AND($J$2=$U$2,$Q$4=1),訪問リハビリテーション!$H$1,IF($J$2=$U$2,訪問リハビリテーション!N1,"")))))))=0,"",IF($J$2=$R$2,入所!S1,IF(AND($J$2=$S$2,$Q$4=1),W12,IF($J$2=$S$2,短期入所!S1,IF(AND($Q$4&lt;=2,$J$2=$T$2),通所リハビリテーション!$N$1,IF($J$2=$T$2,通所リハビリテーション!T1,IF(AND($J$2=$U$2,$Q$4=1),訪問リハビリテーション!$H$1,IF($J$2=$U$2,訪問リハビリテーション!N1,""))))))))</f>
        <v/>
      </c>
      <c r="Y12" s="20" t="str">
        <f>IF(IF($J$2=$R$2,入所!T1,IF(AND($J$2=$S$2,$Q$4=1),X12,IF($J$2=$S$2,短期入所!T1,IF(AND($Q$4&lt;=2,$J$2=$T$2),通所リハビリテーション!$N$1,IF($J$2=$T$2,通所リハビリテーション!U1,IF(AND($J$2=$U$2,$Q$4=1),訪問リハビリテーション!$H$1,IF($J$2=$U$2,訪問リハビリテーション!O1,"")))))))=0,"",IF($J$2=$R$2,入所!T1,IF(AND($J$2=$S$2,$Q$4=1),X12,IF($J$2=$S$2,短期入所!T1,IF(AND($Q$4&lt;=2,$J$2=$T$2),通所リハビリテーション!$N$1,IF($J$2=$T$2,通所リハビリテーション!U1,IF(AND($J$2=$U$2,$Q$4=1),訪問リハビリテーション!$H$1,IF($J$2=$U$2,訪問リハビリテーション!O1,""))))))))</f>
        <v/>
      </c>
      <c r="Z12" s="20" t="str">
        <f>IF(IF($J$2=$R$2,入所!U1,IF(AND($J$2=$S$2,$Q$4&lt;=2),Y12,IF($J$2=$S$2,短期入所!U1,IF(AND($Q$4&lt;=2,$J$2=$T$2),通所リハビリテーション!$N$1,IF($J$2=$T$2,通所リハビリテーション!V1,IF(AND($J$2=$U$2,$Q$4=1),訪問リハビリテーション!$H$1,IF($J$2=$U$2,訪問リハビリテーション!P1,"")))))))=0,"",IF($J$2=$R$2,入所!U1,IF(AND($J$2=$S$2,$Q$4&lt;=2),Y12,IF($J$2=$S$2,短期入所!U1,IF(AND($Q$4&lt;=2,$J$2=$T$2),通所リハビリテーション!$N$1,IF($J$2=$T$2,通所リハビリテーション!V1,IF(AND($J$2=$U$2,$Q$4=1),訪問リハビリテーション!$H$1,IF($J$2=$U$2,訪問リハビリテーション!P1,""))))))))</f>
        <v/>
      </c>
      <c r="AA12" s="20" t="str">
        <f>IF(IF($J$2=$R$2,入所!V1,IF(AND($J$2=$S$2,$Q$4&lt;=2),Z12,IF($J$2=$S$2,短期入所!V1,IF(AND($Q$4&lt;=2,$J$2=$T$2),通所リハビリテーション!$N$1,IF($J$2=$T$2,通所リハビリテーション!W1,IF(AND($J$2=$U$2,$Q$4=1),訪問リハビリテーション!$H$1,IF($J$2=$U$2,訪問リハビリテーション!Q1,"")))))))=0,"",IF($J$2=$R$2,入所!V1,IF(AND($J$2=$S$2,$Q$4&lt;=2),Z12,IF($J$2=$S$2,短期入所!V1,IF(AND($Q$4&lt;=2,$J$2=$T$2),通所リハビリテーション!$N$1,IF($J$2=$T$2,通所リハビリテーション!W1,IF(AND($J$2=$U$2,$Q$4=1),訪問リハビリテーション!$H$1,IF($J$2=$U$2,訪問リハビリテーション!Q1,""))))))))</f>
        <v/>
      </c>
      <c r="AB12" s="20" t="str">
        <f>IF(IF($J$2=$R$2,入所!W1,IF(AND($J$2=$S$2,$Q$4&lt;=2),AA12,IF($J$2=$S$2,短期入所!W1,IF(AND($Q$4&lt;=2,$J$2=$T$2),通所リハビリテーション!$N$1,IF($J$2=$T$2,通所リハビリテーション!X1,IF(AND($J$2=$U$2,$Q$4=1),訪問リハビリテーション!$H$1,IF($J$2=$U$2,訪問リハビリテーション!R1,"")))))))=0,"",IF($J$2=$R$2,入所!W1,IF(AND($J$2=$S$2,$Q$4&lt;=2),AA12,IF($J$2=$S$2,短期入所!W1,IF(AND($Q$4&lt;=2,$J$2=$T$2),通所リハビリテーション!$N$1,IF($J$2=$T$2,通所リハビリテーション!X1,IF(AND($J$2=$U$2,$Q$4=1),訪問リハビリテーション!$H$1,IF($J$2=$U$2,訪問リハビリテーション!R1,""))))))))</f>
        <v/>
      </c>
      <c r="AC12" s="20" t="str">
        <f>IF(IF($J$2=$R$2,入所!X1,IF(AND($J$2=$S$2,$Q$4&lt;=2),AB12,IF($J$2=$S$2,短期入所!X1,IF(AND($Q$4&lt;=2,$J$2=$T$2),通所リハビリテーション!$N$1,IF($J$2=$T$2,通所リハビリテーション!Y1,IF(AND($J$2=$U$2,$Q$4=1),訪問リハビリテーション!$H$1,IF($J$2=$U$2,訪問リハビリテーション!S1,"")))))))=0,"",IF($J$2=$R$2,入所!X1,IF(AND($J$2=$S$2,$Q$4&lt;=2),AB12,IF($J$2=$S$2,短期入所!X1,IF(AND($Q$4&lt;=2,$J$2=$T$2),通所リハビリテーション!$N$1,IF($J$2=$T$2,通所リハビリテーション!Y1,IF(AND($J$2=$U$2,$Q$4=1),訪問リハビリテーション!$H$1,IF($J$2=$U$2,訪問リハビリテーション!S1,""))))))))</f>
        <v/>
      </c>
      <c r="AD12" s="20" t="str">
        <f>IF(IF($J$2=$R$2,入所!Y1,IF(AND($J$2=$S$2,$Q$4&lt;=2),AC12,IF($J$2=$S$2,短期入所!Y1,IF(AND($Q$4&lt;=2,$J$2=$T$2),通所リハビリテーション!$N$1,IF($J$2=$T$2,通所リハビリテーション!Z1,IF(AND($J$2=$U$2,$Q$4=1),訪問リハビリテーション!$H$1,IF($J$2=$U$2,訪問リハビリテーション!T1,"")))))))=0,"",IF($J$2=$R$2,入所!Y1,IF(AND($J$2=$S$2,$Q$4&lt;=2),AC12,IF($J$2=$S$2,短期入所!Y1,IF(AND($Q$4&lt;=2,$J$2=$T$2),通所リハビリテーション!$N$1,IF($J$2=$T$2,通所リハビリテーション!Z1,IF(AND($J$2=$U$2,$Q$4=1),訪問リハビリテーション!$H$1,IF($J$2=$U$2,訪問リハビリテーション!T1,""))))))))</f>
        <v/>
      </c>
      <c r="AE12" s="20" t="str">
        <f>IF(IF($J$2=$R$2,入所!Z1,IF(AND($J$2=$S$2,$Q$4&lt;=3),AD12,IF($J$2=$S$2,短期入所!Z1,IF(AND($Q$4&lt;=2,$J$2=$T$2),通所リハビリテーション!$N$1,IF($J$2=$T$2,通所リハビリテーション!AA1,IF(AND($J$2=$U$2,$Q$4=1),訪問リハビリテーション!$H$1,IF($J$2=$U$2,訪問リハビリテーション!U1,"")))))))=0,"",IF($J$2=$R$2,入所!Z1,IF(AND($J$2=$S$2,$Q$4&lt;=3),AD12,IF($J$2=$S$2,短期入所!Z1,IF(AND($Q$4&lt;=2,$J$2=$T$2),通所リハビリテーション!$N$1,IF($J$2=$T$2,通所リハビリテーション!AA1,IF(AND($J$2=$U$2,$Q$4=1),訪問リハビリテーション!$H$1,IF($J$2=$U$2,訪問リハビリテーション!U1,""))))))))</f>
        <v/>
      </c>
      <c r="AG12" s="20" t="str">
        <f>IF(IF($J$2=$R$2,入所!AB1,IF(AND($J$2=$S$2,$Q$4&lt;=4),#REF!,IF($J$2=$S$2,短期入所!AB1,IF(AND($Q$4&lt;=2,$J$2=$T$2),通所リハビリテーション!$N$1,IF($J$2=$T$2,通所リハビリテーション!AC1,IF(AND($J$2=$U$2,$Q$4=1),訪問リハビリテーション!$H$1,IF($J$2=$U$2,訪問リハビリテーション!W1,"")))))))=0,"",IF($J$2=$R$2,入所!AB1,IF(AND($J$2=$S$2,$Q$4&lt;=4),#REF!,IF($J$2=$S$2,短期入所!AB1,IF(AND($Q$4&lt;=2,$J$2=$T$2),通所リハビリテーション!$N$1,IF($J$2=$T$2,通所リハビリテーション!AC1,IF(AND($J$2=$U$2,$Q$4=1),訪問リハビリテーション!$H$1,IF($J$2=$U$2,訪問リハビリテーション!W1,""))))))))</f>
        <v/>
      </c>
      <c r="AH12" s="20" t="str">
        <f>IF(IF($J$2=$R$2,入所!AC1,IF(AND($J$2=$S$2,$Q$4&lt;=4),AG12,IF($J$2=$S$2,短期入所!AC1,IF(AND($Q$4&lt;=2,$J$2=$T$2),通所リハビリテーション!$N$1,IF($J$2=$T$2,通所リハビリテーション!AD1,IF(AND($J$2=$U$2,$Q$4=1),訪問リハビリテーション!$H$1,IF($J$2=$U$2,訪問リハビリテーション!X1,"")))))))=0,"",IF($J$2=$R$2,入所!AC1,IF(AND($J$2=$S$2,$Q$4&lt;=4),AG12,IF($J$2=$S$2,短期入所!AC1,IF(AND($Q$4&lt;=2,$J$2=$T$2),通所リハビリテーション!$N$1,IF($J$2=$T$2,通所リハビリテーション!AD1,IF(AND($J$2=$U$2,$Q$4=1),訪問リハビリテーション!$H$1,IF($J$2=$U$2,訪問リハビリテーション!X1,""))))))))</f>
        <v/>
      </c>
      <c r="AI12" s="20" t="str">
        <f>IF(IF($J$2=$R$2,入所!AD1,IF(AND($J$2=$S$2,$Q$4&lt;=4),AH12,IF($J$2=$S$2,短期入所!AD1,IF(AND($Q$4&lt;=2,$J$2=$T$2),通所リハビリテーション!$N$1,IF($J$2=$T$2,通所リハビリテーション!AE1,IF(AND($J$2=$U$2,$Q$4=1),訪問リハビリテーション!$H$1,IF($J$2=$U$2,訪問リハビリテーション!Y1,"")))))))=0,"",IF($J$2=$R$2,入所!AD1,IF(AND($J$2=$S$2,$Q$4&lt;=4),AH12,IF($J$2=$S$2,短期入所!AD1,IF(AND($Q$4&lt;=2,$J$2=$T$2),通所リハビリテーション!$N$1,IF($J$2=$T$2,通所リハビリテーション!AE1,IF(AND($J$2=$U$2,$Q$4=1),訪問リハビリテーション!$H$1,IF($J$2=$U$2,訪問リハビリテーション!Y1,""))))))))</f>
        <v/>
      </c>
      <c r="AJ12" s="20" t="str">
        <f>IF(IF($J$2=$R$2,入所!AE1,IF(AND($J$2=$S$2,$Q$4&lt;=4),AI12,IF($J$2=$S$2,短期入所!AE1,IF(AND($Q$4&lt;=2,$J$2=$T$2),通所リハビリテーション!$N$1,IF($J$2=$T$2,通所リハビリテーション!AF1,IF(AND($J$2=$U$2,$Q$4=1),訪問リハビリテーション!$H$1,IF($J$2=$U$2,訪問リハビリテーション!Z1,"")))))))=0,"",IF($J$2=$R$2,入所!AE1,IF(AND($J$2=$S$2,$Q$4&lt;=4),AI12,IF($J$2=$S$2,短期入所!AE1,IF(AND($Q$4&lt;=2,$J$2=$T$2),通所リハビリテーション!$N$1,IF($J$2=$T$2,通所リハビリテーション!AF1,IF(AND($J$2=$U$2,$Q$4=1),訪問リハビリテーション!$H$1,IF($J$2=$U$2,訪問リハビリテーション!Z1,""))))))))</f>
        <v/>
      </c>
      <c r="AK12" s="20" t="str">
        <f>IF(IF($J$2=$R$2,入所!AF1,IF(AND($J$2=$S$2,$Q$4&lt;=4),AJ12,IF($J$2=$S$2,短期入所!AF1,IF(AND($Q$4&lt;=2,$J$2=$T$2),通所リハビリテーション!$N$1,IF($J$2=$T$2,通所リハビリテーション!AG1,IF(AND($J$2=$U$2,$Q$4=1),訪問リハビリテーション!$H$1,IF($J$2=$U$2,訪問リハビリテーション!AA1,"")))))))=0,"",IF($J$2=$R$2,入所!AF1,IF(AND($J$2=$S$2,$Q$4&lt;=4),AJ12,IF($J$2=$S$2,短期入所!AF1,IF(AND($Q$4&lt;=2,$J$2=$T$2),通所リハビリテーション!$N$1,IF($J$2=$T$2,通所リハビリテーション!AG1,IF(AND($J$2=$U$2,$Q$4=1),訪問リハビリテーション!$H$1,IF($J$2=$U$2,訪問リハビリテーション!AA1,""))))))))</f>
        <v/>
      </c>
      <c r="AL12" s="20" t="str">
        <f>IF(IF($J$2=$R$2,入所!AG1,IF(AND($J$2=$S$2,$Q$4&lt;=5),AK12,IF($J$2=$S$2,短期入所!AG1,IF(AND($Q$4&lt;=2,$J$2=$T$2),通所リハビリテーション!$N$1,IF($J$2=$T$2,通所リハビリテーション!AH1,IF(AND($J$2=$U$2,$Q$4=1),訪問リハビリテーション!$H$1,IF($J$2=$U$2,訪問リハビリテーション!AB1,"")))))))=0,"",IF($J$2=$R$2,入所!AG1,IF(AND($J$2=$S$2,$Q$4&lt;=5),AK12,IF($J$2=$S$2,短期入所!AG1,IF(AND($Q$4&lt;=2,$J$2=$T$2),通所リハビリテーション!$N$1,IF($J$2=$T$2,通所リハビリテーション!AH1,IF(AND($J$2=$U$2,$Q$4=1),訪問リハビリテーション!$H$1,IF($J$2=$U$2,訪問リハビリテーション!AB1,""))))))))</f>
        <v/>
      </c>
      <c r="AM12" s="20" t="str">
        <f>IF(IF($J$2=$R$2,入所!AH1,IF(AND($J$2=$S$2,$Q$4&lt;=5),AL12,IF($J$2=$S$2,短期入所!AH1,IF(AND($Q$4&lt;=2,$J$2=$T$2),通所リハビリテーション!$N$1,IF($J$2=$T$2,通所リハビリテーション!AI1,IF(AND($J$2=$U$2,$Q$4=1),訪問リハビリテーション!$H$1,IF($J$2=$U$2,訪問リハビリテーション!AC1,"")))))))=0,"",IF($J$2=$R$2,入所!AH1,IF(AND($J$2=$S$2,$Q$4&lt;=5),AL12,IF($J$2=$S$2,短期入所!AH1,IF(AND($Q$4&lt;=2,$J$2=$T$2),通所リハビリテーション!$N$1,IF($J$2=$T$2,通所リハビリテーション!AI1,IF(AND($J$2=$U$2,$Q$4=1),訪問リハビリテーション!$H$1,IF($J$2=$U$2,訪問リハビリテーション!AC1,""))))))))</f>
        <v/>
      </c>
      <c r="AN12" s="20" t="str">
        <f>IF(IF($J$2=$R$2,入所!AI1,IF(AND($J$2=$S$2,$Q$4&lt;=6),AM12,IF($J$2=$S$2,短期入所!AI1,IF(AND($Q$4&lt;=2,$J$2=$T$2),通所リハビリテーション!$N$1,IF($J$2=$T$2,通所リハビリテーション!AJ1,IF(AND($J$2=$U$2,$Q$4=1),訪問リハビリテーション!$H$1,IF($J$2=$U$2,訪問リハビリテーション!AD1,"")))))))=0,"",IF($J$2=$R$2,入所!AI1,IF(AND($J$2=$S$2,$Q$4&lt;=6),AM12,IF($J$2=$S$2,短期入所!AI1,IF(AND($Q$4&lt;=2,$J$2=$T$2),通所リハビリテーション!$N$1,IF($J$2=$T$2,通所リハビリテーション!AJ1,IF(AND($J$2=$U$2,$Q$4=1),訪問リハビリテーション!$H$1,IF($J$2=$U$2,訪問リハビリテーション!AD1,""))))))))</f>
        <v/>
      </c>
      <c r="AO12" s="20" t="str">
        <f>IF(IF($J$2=$R$2,入所!AJ1,IF(AND($J$2=$S$2,$Q$4&lt;=6),AN12,IF($J$2=$S$2,短期入所!AJ1,IF(AND($Q$4&lt;=2,$J$2=$T$2),通所リハビリテーション!$N$1,IF($J$2=$T$2,通所リハビリテーション!AK1,IF(AND($J$2=$U$2,$Q$4=1),訪問リハビリテーション!$H$1,IF($J$2=$U$2,訪問リハビリテーション!AE1,"")))))))=0,"",IF($J$2=$R$2,入所!AJ1,IF(AND($J$2=$S$2,$Q$4&lt;=6),AN12,IF($J$2=$S$2,短期入所!AJ1,IF(AND($Q$4&lt;=2,$J$2=$T$2),通所リハビリテーション!$N$1,IF($J$2=$T$2,通所リハビリテーション!AK1,IF(AND($J$2=$U$2,$Q$4=1),訪問リハビリテーション!$H$1,IF($J$2=$U$2,訪問リハビリテーション!AE1,""))))))))</f>
        <v/>
      </c>
      <c r="AP12" s="20" t="str">
        <f>IF(IF($J$2=$R$2,入所!AK1,IF(AND($J$2=$S$2,$Q$4&lt;=6),AO12,IF($J$2=$S$2,短期入所!AK1,IF(AND($Q$4&lt;=2,$J$2=$T$2),通所リハビリテーション!$N$1,IF($J$2=$T$2,通所リハビリテーション!AL1,IF(AND($J$2=$U$2,$Q$4=1),訪問リハビリテーション!$H$1,IF($J$2=$U$2,訪問リハビリテーション!AF1,"")))))))=0,"",IF($J$2=$R$2,入所!AK1,IF(AND($J$2=$S$2,$Q$4&lt;=6),AO12,IF($J$2=$S$2,短期入所!AK1,IF(AND($Q$4&lt;=2,$J$2=$T$2),通所リハビリテーション!$N$1,IF($J$2=$T$2,通所リハビリテーション!AL1,IF(AND($J$2=$U$2,$Q$4=1),訪問リハビリテーション!$H$1,IF($J$2=$U$2,訪問リハビリテーション!AF1,""))))))))</f>
        <v/>
      </c>
      <c r="AQ12" s="20" t="str">
        <f>IF(IF($J$2=$R$2,入所!AL1,IF(AND($J$2=$S$2,$Q$4&lt;=6),AP12,IF($J$2=$S$2,短期入所!AL1,IF(AND($Q$4&lt;=2,$J$2=$T$2),通所リハビリテーション!$N$1,IF($J$2=$T$2,通所リハビリテーション!AM1,IF(AND($J$2=$U$2,$Q$4=1),訪問リハビリテーション!$H$1,IF($J$2=$U$2,訪問リハビリテーション!AG1,"")))))))=0,"",IF($J$2=$R$2,入所!AL1,IF(AND($J$2=$S$2,$Q$4&lt;=6),AP12,IF($J$2=$S$2,短期入所!AL1,IF(AND($Q$4&lt;=2,$J$2=$T$2),通所リハビリテーション!$N$1,IF($J$2=$T$2,通所リハビリテーション!AM1,IF(AND($J$2=$U$2,$Q$4=1),訪問リハビリテーション!$H$1,IF($J$2=$U$2,訪問リハビリテーション!AG1,""))))))))</f>
        <v/>
      </c>
      <c r="AR12" s="20" t="str">
        <f>IF(IF($J$2=$R$2,入所!AM1,IF(AND($J$2=$S$2,$Q$4&lt;=7),AQ12,IF($J$2=$S$2,短期入所!AM1,IF(AND($Q$4&lt;=2,$J$2=$T$2),通所リハビリテーション!$N$1,IF($J$2=$T$2,通所リハビリテーション!AN1,IF(AND($J$2=$U$2,$Q$4=1),訪問リハビリテーション!$H$1,IF($J$2=$U$2,訪問リハビリテーション!AH1,"")))))))=0,"",IF($J$2=$R$2,入所!AM1,IF(AND($J$2=$S$2,$Q$4&lt;=7),AQ12,IF($J$2=$S$2,短期入所!AM1,IF(AND($Q$4&lt;=2,$J$2=$T$2),通所リハビリテーション!$N$1,IF($J$2=$T$2,通所リハビリテーション!AN1,IF(AND($J$2=$U$2,$Q$4=1),訪問リハビリテーション!$H$1,IF($J$2=$U$2,訪問リハビリテーション!AH1,""))))))))</f>
        <v/>
      </c>
      <c r="AS12" s="20" t="str">
        <f>IF(IF($J$2=$R$2,入所!AN1,IF(AND($J$2=$S$2,$Q$4&lt;=7),AR12,IF($J$2=$S$2,短期入所!AN1,IF(AND($Q$4&lt;=2,$J$2=$T$2),通所リハビリテーション!$N$1,IF($J$2=$T$2,通所リハビリテーション!AO1,IF(AND($J$2=$U$2,$Q$4=1),訪問リハビリテーション!$H$1,IF($J$2=$U$2,訪問リハビリテーション!AI1,"")))))))=0,"",IF($J$2=$R$2,入所!AN1,IF(AND($J$2=$S$2,$Q$4&lt;=7),AR12,IF($J$2=$S$2,短期入所!AN1,IF(AND($Q$4&lt;=2,$J$2=$T$2),通所リハビリテーション!$N$1,IF($J$2=$T$2,通所リハビリテーション!AO1,IF(AND($J$2=$U$2,$Q$4=1),訪問リハビリテーション!$H$1,IF($J$2=$U$2,訪問リハビリテーション!AI1,""))))))))</f>
        <v/>
      </c>
      <c r="AT12" s="20" t="str">
        <f>IF(IF($J$2=$R$2,入所!AO1,IF(AND($J$2=$S$2,$Q$4&lt;=7),AS12,IF($J$2=$S$2,短期入所!AO1,IF(AND($Q$4&lt;=2,$J$2=$T$2),通所リハビリテーション!$N$1,IF($J$2=$T$2,通所リハビリテーション!AP1,IF(AND($J$2=$U$2,$Q$4=1),訪問リハビリテーション!$H$1,IF($J$2=$U$2,訪問リハビリテーション!AJ1,"")))))))=0,"",IF($J$2=$R$2,入所!AO1,IF(AND($J$2=$S$2,$Q$4&lt;=7),AS12,IF($J$2=$S$2,短期入所!AO1,IF(AND($Q$4&lt;=2,$J$2=$T$2),通所リハビリテーション!$N$1,IF($J$2=$T$2,通所リハビリテーション!AP1,IF(AND($J$2=$U$2,$Q$4=1),訪問リハビリテーション!$H$1,IF($J$2=$U$2,訪問リハビリテーション!AJ1,""))))))))</f>
        <v/>
      </c>
    </row>
    <row r="13" spans="2:62" ht="22.5" customHeight="1">
      <c r="J13" s="20" t="str">
        <f>IFERROR(IF($Q12&gt;0,"","※選択してください"),"※選択しなおしてください")</f>
        <v>※選択してください</v>
      </c>
    </row>
    <row r="15" spans="2:62" ht="22.5" customHeight="1">
      <c r="B15" s="30" t="s">
        <v>113</v>
      </c>
      <c r="C15" s="31"/>
      <c r="D15" s="31"/>
      <c r="E15" s="31"/>
      <c r="F15" s="31"/>
      <c r="G15" s="31"/>
      <c r="H15" s="23"/>
      <c r="I15" s="23"/>
      <c r="J15" s="32" t="s">
        <v>78</v>
      </c>
      <c r="K15" s="32"/>
      <c r="L15" s="32"/>
      <c r="M15" s="32"/>
      <c r="N15" s="32"/>
      <c r="O15" s="32"/>
      <c r="R15" s="20" t="str">
        <f>IF(IF(OR($J$2=$R$2,$J$2=$S$2),"選択なし",IF($J$2=$T$2,通所リハビリテーション!D2,IF($J$2=$U$2,訪問リハビリテーション!C2,"")))=0,"",IF(OR($J$2=$R$2,$J$2=$S$2),"選択なし",IF($J$2=$T$2,通所リハビリテーション!D2,IF($J$2=$U$2,訪問リハビリテーション!C2,""))))</f>
        <v>選択なし</v>
      </c>
    </row>
    <row r="16" spans="2:62" ht="22.5" customHeight="1">
      <c r="B16" s="31"/>
      <c r="C16" s="31"/>
      <c r="D16" s="31"/>
      <c r="E16" s="31"/>
      <c r="F16" s="31"/>
      <c r="G16" s="31"/>
      <c r="H16" s="23"/>
      <c r="I16" s="23"/>
      <c r="J16" s="33"/>
      <c r="K16" s="34" t="str">
        <f>IFERROR(IF(OR($J$2="",$J$4="",$J$6="",$J$8="",$J$10="",$J$12=""),"",IF($J$2=$R$2,INDEX(入所!$M$2:$M$31,($Q$4-3)*6+3+$Q$6-(4-$Q$8)),IF($J$2=$S$2,INDEX(短期入所!$M$2:$AO$43,($Q$4-1)*6+3+$Q$6-(4-$Q$8),$Q$12),IF(AND($J$2=$T$2,$Q$4&lt;=2),INDEX(通所リハビリテーション!$N$2:$S$128,($Q$4-1)*7+$Q$10,$Q$12),IF($J$2=$T$2,INDEX(通所リハビリテーション!$N$2:$S$148,($Q$4-1)*21+$Q$10+$Q$6-1,$Q$12),IF($J$2=$U$2,INDEX(訪問リハビリテーション!$H$2:$J$64,($Q$4-1)*9+$Q$10+$Q$6-1,$Q$12))))))),"")</f>
        <v/>
      </c>
      <c r="L16" s="34"/>
      <c r="M16" s="34"/>
      <c r="N16" s="34"/>
      <c r="O16" s="34"/>
      <c r="R16" s="20" t="str">
        <f>IF(IF(OR($J$2=$R$2,$J$2=$S$2),"選択なし",IF($J$2=$T$2,通所リハビリテーション!D3,IF($J$2=$U$2,訪問リハビリテーション!C3,"")))=0,"",IF(OR($J$2=$R$2,$J$2=$S$2),"選択なし",IF($J$2=$T$2,通所リハビリテーション!D3,IF($J$2=$U$2,訪問リハビリテーション!C3,""))))</f>
        <v>選択なし</v>
      </c>
    </row>
    <row r="17" spans="2:18" ht="22.5" customHeight="1">
      <c r="B17" s="31"/>
      <c r="C17" s="31"/>
      <c r="D17" s="31"/>
      <c r="E17" s="31"/>
      <c r="F17" s="31"/>
      <c r="G17" s="31"/>
      <c r="H17" s="23"/>
      <c r="I17" s="23"/>
      <c r="J17" s="33"/>
      <c r="K17" s="34"/>
      <c r="L17" s="34"/>
      <c r="M17" s="34"/>
      <c r="N17" s="34"/>
      <c r="O17" s="34"/>
      <c r="R17" s="20" t="str">
        <f>IF(IF(OR($J$2=$R$2,$J$2=$S$2),"選択なし",IF($J$2=$T$2,通所リハビリテーション!D4,IF($J$2=$U$2,訪問リハビリテーション!C4,"")))=0,"",IF(OR($J$2=$R$2,$J$2=$S$2),"選択なし",IF($J$2=$T$2,通所リハビリテーション!D4,IF($J$2=$U$2,訪問リハビリテーション!C4,""))))</f>
        <v>選択なし</v>
      </c>
    </row>
    <row r="18" spans="2:18" ht="22.5" customHeight="1">
      <c r="B18" s="31"/>
      <c r="C18" s="31"/>
      <c r="D18" s="31"/>
      <c r="E18" s="31"/>
      <c r="F18" s="31"/>
      <c r="G18" s="31"/>
      <c r="H18" s="23"/>
      <c r="I18" s="23"/>
      <c r="J18" s="33"/>
      <c r="K18" s="34"/>
      <c r="L18" s="34"/>
      <c r="M18" s="34"/>
      <c r="N18" s="34"/>
      <c r="O18" s="34"/>
      <c r="R18" s="20" t="str">
        <f>IF(IF(OR($J$2=$R$2,$J$2=$S$2),"選択なし",IF($J$2=$T$2,通所リハビリテーション!D5,IF($J$2=$U$2,訪問リハビリテーション!C5,"")))=0,"",IF(OR($J$2=$R$2,$J$2=$S$2),"選択なし",IF($J$2=$T$2,通所リハビリテーション!D5,IF($J$2=$U$2,訪問リハビリテーション!C5,""))))</f>
        <v>選択なし</v>
      </c>
    </row>
    <row r="19" spans="2:18" ht="22.5" customHeight="1">
      <c r="R19" s="20" t="str">
        <f>IF(IF(OR($J$2=$R$2,$J$2=$S$2),"選択なし",IF($J$2=$T$2,通所リハビリテーション!D6,IF($J$2=$U$2,訪問リハビリテーション!C6,"")))=0,"",IF(OR($J$2=$R$2,$J$2=$S$2),"選択なし",IF($J$2=$T$2,通所リハビリテーション!D6,IF($J$2=$U$2,訪問リハビリテーション!C6,""))))</f>
        <v>選択なし</v>
      </c>
    </row>
    <row r="20" spans="2:18" ht="22.5" customHeight="1">
      <c r="R20" s="20" t="str">
        <f>IF(IF(OR($J$2=$R$2,$J$2=$S$2),"選択なし",IF($J$2=$T$2,通所リハビリテーション!D7,IF($J$2=$U$2,訪問リハビリテーション!C7,"")))=0,"",IF(OR($J$2=$R$2,$J$2=$S$2),"選択なし",IF($J$2=$T$2,通所リハビリテーション!D7,IF($J$2=$U$2,訪問リハビリテーション!C7,""))))</f>
        <v>選択なし</v>
      </c>
    </row>
    <row r="21" spans="2:18" ht="22.5" customHeight="1">
      <c r="R21" s="20" t="str">
        <f>IF(IF(OR($J$2=$R$2,$J$2=$S$2),"選択なし",IF($J$2=$T$2,通所リハビリテーション!D8,IF($J$2=$U$2,訪問リハビリテーション!C8,"")))=0,"",IF(OR($J$2=$R$2,$J$2=$S$2),"選択なし",IF($J$2=$T$2,通所リハビリテーション!D8,IF($J$2=$U$2,訪問リハビリテーション!C8,""))))</f>
        <v>選択なし</v>
      </c>
    </row>
    <row r="22" spans="2:18" ht="22.5" customHeight="1">
      <c r="R22" s="20" t="str">
        <f>IF(IF(OR($J$2=$R$2,$J$2=$S$2),"選択なし",IF($J$2=$T$2,通所リハビリテーション!D9,IF($J$2=$U$2,訪問リハビリテーション!C9,"")))=0,"",IF(OR($J$2=$R$2,$J$2=$S$2),"選択なし",IF($J$2=$T$2,通所リハビリテーション!D9,IF($J$2=$U$2,訪問リハビリテーション!C9,""))))</f>
        <v>選択なし</v>
      </c>
    </row>
    <row r="23" spans="2:18" ht="22.5" customHeight="1">
      <c r="R23" s="20" t="str">
        <f>IF(IF(OR($J$2=$R$2,$J$2=$S$2),"選択なし",IF($J$2=$T$2,通所リハビリテーション!D10,IF($J$2=$U$2,訪問リハビリテーション!C10,"")))=0,"",IF(OR($J$2=$R$2,$J$2=$S$2),"選択なし",IF($J$2=$T$2,通所リハビリテーション!D10,IF($J$2=$U$2,訪問リハビリテーション!C10,""))))</f>
        <v>選択なし</v>
      </c>
    </row>
    <row r="24" spans="2:18" ht="22.5" customHeight="1">
      <c r="R24" s="20" t="str">
        <f>IF(IF(OR($J$2=$R$2,$J$2=$S$2),"選択なし",IF($J$2=$T$2,通所リハビリテーション!D11,IF($J$2=$U$2,訪問リハビリテーション!C11,"")))=0,"",IF(OR($J$2=$R$2,$J$2=$S$2),"選択なし",IF($J$2=$T$2,通所リハビリテーション!D11,IF($J$2=$U$2,訪問リハビリテーション!C11,""))))</f>
        <v>選択なし</v>
      </c>
    </row>
    <row r="25" spans="2:18" ht="22.5" customHeight="1">
      <c r="R25" s="20" t="str">
        <f>IF(IF(OR($J$2=$R$2,$J$2=$S$2),"選択なし",IF($J$2=$T$2,通所リハビリテーション!D12,IF($J$2=$U$2,訪問リハビリテーション!C12,"")))=0,"",IF(OR($J$2=$R$2,$J$2=$S$2),"選択なし",IF($J$2=$T$2,通所リハビリテーション!D12,IF($J$2=$U$2,訪問リハビリテーション!C12,""))))</f>
        <v>選択なし</v>
      </c>
    </row>
    <row r="26" spans="2:18" ht="22.5" customHeight="1">
      <c r="R26" s="20" t="str">
        <f>IF(IF(OR($J$2=$R$2,$J$2=$S$2),"選択なし",IF($J$2=$T$2,通所リハビリテーション!D13,IF($J$2=$U$2,訪問リハビリテーション!C13,"")))=0,"",IF(OR($J$2=$R$2,$J$2=$S$2),"選択なし",IF($J$2=$T$2,通所リハビリテーション!D13,IF($J$2=$U$2,訪問リハビリテーション!C13,""))))</f>
        <v>選択なし</v>
      </c>
    </row>
    <row r="27" spans="2:18" ht="22.5" customHeight="1">
      <c r="R27" s="20" t="str">
        <f>IF(IF(OR($J$2=$R$2,$J$2=$S$2),"選択なし",IF($J$2=$T$2,通所リハビリテーション!D14,IF($J$2=$U$2,訪問リハビリテーション!C14,"")))=0,"",IF(OR($J$2=$R$2,$J$2=$S$2),"選択なし",IF($J$2=$T$2,通所リハビリテーション!D14,IF($J$2=$U$2,訪問リハビリテーション!C14,""))))</f>
        <v>選択なし</v>
      </c>
    </row>
    <row r="28" spans="2:18" ht="22.5" customHeight="1">
      <c r="R28" s="20" t="str">
        <f>IF(IF(OR($J$2=$R$2,$J$2=$S$2),"選択なし",IF($J$2=$T$2,通所リハビリテーション!D15,IF($J$2=$U$2,訪問リハビリテーション!C15,"")))=0,"",IF(OR($J$2=$R$2,$J$2=$S$2),"選択なし",IF($J$2=$T$2,通所リハビリテーション!D15,IF($J$2=$U$2,訪問リハビリテーション!C15,""))))</f>
        <v>選択なし</v>
      </c>
    </row>
    <row r="29" spans="2:18" ht="22.5" customHeight="1">
      <c r="R29" s="20" t="str">
        <f>IF(IF(OR($J$2=$R$2,$J$2=$S$2),"選択なし",IF($J$2=$T$2,通所リハビリテーション!D16,IF($J$2=$U$2,訪問リハビリテーション!C16,"")))=0,"",IF(OR($J$2=$R$2,$J$2=$S$2),"選択なし",IF($J$2=$T$2,通所リハビリテーション!D16,IF($J$2=$U$2,訪問リハビリテーション!C16,""))))</f>
        <v>選択なし</v>
      </c>
    </row>
    <row r="30" spans="2:18" ht="22.5" customHeight="1">
      <c r="R30" s="20" t="str">
        <f>IF(IF(OR($J$2=$R$2,$J$2=$S$2),"選択なし",IF($J$2=$T$2,通所リハビリテーション!D17,IF($J$2=$U$2,訪問リハビリテーション!C17,"")))=0,"",IF(OR($J$2=$R$2,$J$2=$S$2),"選択なし",IF($J$2=$T$2,通所リハビリテーション!D17,IF($J$2=$U$2,訪問リハビリテーション!C17,""))))</f>
        <v>選択なし</v>
      </c>
    </row>
    <row r="31" spans="2:18" ht="22.5" customHeight="1">
      <c r="R31" s="20" t="str">
        <f>IF(IF(OR($J$2=$R$2,$J$2=$S$2),"選択なし",IF($J$2=$T$2,通所リハビリテーション!D18,IF($J$2=$U$2,訪問リハビリテーション!C18,"")))=0,"",IF(OR($J$2=$R$2,$J$2=$S$2),"選択なし",IF($J$2=$T$2,通所リハビリテーション!D18,IF($J$2=$U$2,訪問リハビリテーション!C18,""))))</f>
        <v>選択なし</v>
      </c>
    </row>
    <row r="32" spans="2:18" ht="22.5" customHeight="1">
      <c r="R32" s="20" t="str">
        <f>IF(IF(OR($J$2=$R$2,$J$2=$S$2),"選択なし",IF($J$2=$T$2,通所リハビリテーション!D19,IF($J$2=$U$2,訪問リハビリテーション!C19,"")))=0,"",IF(OR($J$2=$R$2,$J$2=$S$2),"選択なし",IF($J$2=$T$2,通所リハビリテーション!D19,IF($J$2=$U$2,訪問リハビリテーション!C19,""))))</f>
        <v>選択なし</v>
      </c>
    </row>
    <row r="33" spans="18:18" ht="22.5" customHeight="1">
      <c r="R33" s="20" t="str">
        <f>IF(IF(OR($J$2=$R$2,$J$2=$S$2),"選択なし",IF($J$2=$T$2,通所リハビリテーション!D20,IF($J$2=$U$2,訪問リハビリテーション!C20,"")))=0,"",IF(OR($J$2=$R$2,$J$2=$S$2),"選択なし",IF($J$2=$T$2,通所リハビリテーション!D20,IF($J$2=$U$2,訪問リハビリテーション!C20,""))))</f>
        <v>選択なし</v>
      </c>
    </row>
    <row r="34" spans="18:18" ht="22.5" customHeight="1">
      <c r="R34" s="20" t="str">
        <f>IF(IF(OR($J$2=$R$2,$J$2=$S$2),"選択なし",IF($J$2=$T$2,通所リハビリテーション!D21,IF($J$2=$U$2,訪問リハビリテーション!C21,"")))=0,"",IF(OR($J$2=$R$2,$J$2=$S$2),"選択なし",IF($J$2=$T$2,通所リハビリテーション!D21,IF($J$2=$U$2,訪問リハビリテーション!C21,""))))</f>
        <v>選択なし</v>
      </c>
    </row>
    <row r="35" spans="18:18" ht="22.5" customHeight="1">
      <c r="R35" s="20" t="str">
        <f>IF(IF(OR($J$2=$R$2,$J$2=$S$2),"選択なし",IF($J$2=$T$2,通所リハビリテーション!D22,IF($J$2=$U$2,訪問リハビリテーション!C22,"")))=0,"",IF(OR($J$2=$R$2,$J$2=$S$2),"選択なし",IF($J$2=$T$2,通所リハビリテーション!D22,IF($J$2=$U$2,訪問リハビリテーション!C22,""))))</f>
        <v>選択なし</v>
      </c>
    </row>
    <row r="36" spans="18:18" ht="22.5" customHeight="1">
      <c r="R36" s="20" t="str">
        <f>IF(IF(OR($J$2=$R$2,$J$2=$S$2),"選択なし",IF($J$2=$T$2,通所リハビリテーション!D23,IF($J$2=$U$2,訪問リハビリテーション!C23,"")))=0,"",IF(OR($J$2=$R$2,$J$2=$S$2),"選択なし",IF($J$2=$T$2,通所リハビリテーション!D23,IF($J$2=$U$2,訪問リハビリテーション!C23,""))))</f>
        <v>選択なし</v>
      </c>
    </row>
    <row r="37" spans="18:18" ht="22.5" customHeight="1">
      <c r="R37" s="20" t="str">
        <f>IF(IF(OR($J$2=$R$2,$J$2=$S$2),"選択なし",IF($J$2=$T$2,通所リハビリテーション!D24,IF($J$2=$U$2,訪問リハビリテーション!C24,"")))=0,"",IF(OR($J$2=$R$2,$J$2=$S$2),"選択なし",IF($J$2=$T$2,通所リハビリテーション!D24,IF($J$2=$U$2,訪問リハビリテーション!C24,""))))</f>
        <v>選択なし</v>
      </c>
    </row>
    <row r="38" spans="18:18" ht="22.5" customHeight="1">
      <c r="R38" s="20" t="str">
        <f>IF(IF(OR($J$2=$R$2,$J$2=$S$2),"選択なし",IF($J$2=$T$2,通所リハビリテーション!D25,IF($J$2=$U$2,訪問リハビリテーション!C25,"")))=0,"",IF(OR($J$2=$R$2,$J$2=$S$2),"選択なし",IF($J$2=$T$2,通所リハビリテーション!D25,IF($J$2=$U$2,訪問リハビリテーション!C25,""))))</f>
        <v>選択なし</v>
      </c>
    </row>
    <row r="39" spans="18:18" ht="22.5" customHeight="1">
      <c r="R39" s="20" t="str">
        <f>IF(IF(OR($J$2=$R$2,$J$2=$S$2),"選択なし",IF($J$2=$T$2,通所リハビリテーション!D26,IF($J$2=$U$2,訪問リハビリテーション!C26,"")))=0,"",IF(OR($J$2=$R$2,$J$2=$S$2),"選択なし",IF($J$2=$T$2,通所リハビリテーション!D26,IF($J$2=$U$2,訪問リハビリテーション!C26,""))))</f>
        <v>選択なし</v>
      </c>
    </row>
    <row r="40" spans="18:18" ht="22.5" customHeight="1">
      <c r="R40" s="20" t="str">
        <f>IF(IF(OR($J$2=$R$2,$J$2=$S$2),"選択なし",IF($J$2=$T$2,通所リハビリテーション!D27,IF($J$2=$U$2,訪問リハビリテーション!C27,"")))=0,"",IF(OR($J$2=$R$2,$J$2=$S$2),"選択なし",IF($J$2=$T$2,通所リハビリテーション!D27,IF($J$2=$U$2,訪問リハビリテーション!C27,""))))</f>
        <v>選択なし</v>
      </c>
    </row>
    <row r="41" spans="18:18" ht="22.5" customHeight="1">
      <c r="R41" s="20" t="str">
        <f>IF(IF(OR($J$2=$R$2,$J$2=$S$2),"選択なし",IF($J$2=$T$2,通所リハビリテーション!D28,IF($J$2=$U$2,訪問リハビリテーション!C28,"")))=0,"",IF(OR($J$2=$R$2,$J$2=$S$2),"選択なし",IF($J$2=$T$2,通所リハビリテーション!D28,IF($J$2=$U$2,訪問リハビリテーション!C28,""))))</f>
        <v>選択なし</v>
      </c>
    </row>
    <row r="42" spans="18:18" ht="22.5" customHeight="1">
      <c r="R42" s="20" t="str">
        <f>IF(IF(OR($J$2=$R$2,$J$2=$S$2),"選択なし",IF($J$2=$T$2,通所リハビリテーション!D29,IF($J$2=$U$2,訪問リハビリテーション!C29,"")))=0,"",IF(OR($J$2=$R$2,$J$2=$S$2),"選択なし",IF($J$2=$T$2,通所リハビリテーション!D29,IF($J$2=$U$2,訪問リハビリテーション!C29,""))))</f>
        <v>選択なし</v>
      </c>
    </row>
    <row r="43" spans="18:18" ht="22.5" customHeight="1">
      <c r="R43" s="20" t="str">
        <f>IF(IF(OR($J$2=$R$2,$J$2=$S$2),"選択なし",IF($J$2=$T$2,通所リハビリテーション!D30,IF($J$2=$U$2,訪問リハビリテーション!C30,"")))=0,"",IF(OR($J$2=$R$2,$J$2=$S$2),"選択なし",IF($J$2=$T$2,通所リハビリテーション!D30,IF($J$2=$U$2,訪問リハビリテーション!C30,""))))</f>
        <v>選択なし</v>
      </c>
    </row>
    <row r="44" spans="18:18" ht="22.5" customHeight="1">
      <c r="R44" s="20" t="str">
        <f>IF(IF(OR($J$2=$R$2,$J$2=$S$2),"選択なし",IF($J$2=$T$2,通所リハビリテーション!D31,IF($J$2=$U$2,訪問リハビリテーション!C31,"")))=0,"",IF(OR($J$2=$R$2,$J$2=$S$2),"選択なし",IF($J$2=$T$2,通所リハビリテーション!D31,IF($J$2=$U$2,訪問リハビリテーション!C31,""))))</f>
        <v>選択なし</v>
      </c>
    </row>
    <row r="45" spans="18:18" ht="22.5" customHeight="1">
      <c r="R45" s="20" t="str">
        <f>IF(IF(OR($J$2=$R$2,$J$2=$S$2),"選択なし",IF($J$2=$T$2,通所リハビリテーション!D32,IF($J$2=$U$2,訪問リハビリテーション!C32,"")))=0,"",IF(OR($J$2=$R$2,$J$2=$S$2),"選択なし",IF($J$2=$T$2,通所リハビリテーション!D32,IF($J$2=$U$2,訪問リハビリテーション!C32,""))))</f>
        <v>選択なし</v>
      </c>
    </row>
    <row r="46" spans="18:18" ht="22.5" customHeight="1">
      <c r="R46" s="20" t="str">
        <f>IF(IF(OR($J$2=$R$2,$J$2=$S$2),"選択なし",IF($J$2=$T$2,通所リハビリテーション!D33,IF($J$2=$U$2,訪問リハビリテーション!C33,"")))=0,"",IF(OR($J$2=$R$2,$J$2=$S$2),"選択なし",IF($J$2=$T$2,通所リハビリテーション!D33,IF($J$2=$U$2,訪問リハビリテーション!C33,""))))</f>
        <v>選択なし</v>
      </c>
    </row>
    <row r="47" spans="18:18" ht="22.5" customHeight="1">
      <c r="R47" s="20" t="str">
        <f>IF(IF(OR($J$2=$R$2,$J$2=$S$2),"選択なし",IF($J$2=$T$2,通所リハビリテーション!D34,IF($J$2=$U$2,訪問リハビリテーション!C34,"")))=0,"",IF(OR($J$2=$R$2,$J$2=$S$2),"選択なし",IF($J$2=$T$2,通所リハビリテーション!D34,IF($J$2=$U$2,訪問リハビリテーション!C34,""))))</f>
        <v>選択なし</v>
      </c>
    </row>
    <row r="48" spans="18:18" ht="22.5" customHeight="1">
      <c r="R48" s="20" t="str">
        <f>IF(IF(OR($J$2=$R$2,$J$2=$S$2),"選択なし",IF($J$2=$T$2,通所リハビリテーション!D35,IF($J$2=$U$2,訪問リハビリテーション!C35,"")))=0,"",IF(OR($J$2=$R$2,$J$2=$S$2),"選択なし",IF($J$2=$T$2,通所リハビリテーション!D35,IF($J$2=$U$2,訪問リハビリテーション!C35,""))))</f>
        <v>選択なし</v>
      </c>
    </row>
    <row r="49" spans="18:18" ht="22.5" customHeight="1">
      <c r="R49" s="20" t="str">
        <f>IF(IF(OR($J$2=$R$2,$J$2=$S$2),"選択なし",IF($J$2=$T$2,通所リハビリテーション!D36,IF($J$2=$U$2,訪問リハビリテーション!C36,"")))=0,"",IF(OR($J$2=$R$2,$J$2=$S$2),"選択なし",IF($J$2=$T$2,通所リハビリテーション!D36,IF($J$2=$U$2,訪問リハビリテーション!C36,""))))</f>
        <v>選択なし</v>
      </c>
    </row>
    <row r="50" spans="18:18" ht="22.5" customHeight="1">
      <c r="R50" s="20" t="str">
        <f>IF(IF(OR($J$2=$R$2,$J$2=$S$2),"選択なし",IF($J$2=$T$2,通所リハビリテーション!D37,IF($J$2=$U$2,訪問リハビリテーション!C37,"")))=0,"",IF(OR($J$2=$R$2,$J$2=$S$2),"選択なし",IF($J$2=$T$2,通所リハビリテーション!D37,IF($J$2=$U$2,訪問リハビリテーション!C37,""))))</f>
        <v>選択なし</v>
      </c>
    </row>
    <row r="51" spans="18:18" ht="22.5" customHeight="1">
      <c r="R51" s="20" t="str">
        <f>IF(IF(OR($J$2=$R$2,$J$2=$S$2),"選択なし",IF($J$2=$T$2,通所リハビリテーション!D38,IF($J$2=$U$2,訪問リハビリテーション!C38,"")))=0,"",IF(OR($J$2=$R$2,$J$2=$S$2),"選択なし",IF($J$2=$T$2,通所リハビリテーション!D38,IF($J$2=$U$2,訪問リハビリテーション!C38,""))))</f>
        <v>選択なし</v>
      </c>
    </row>
    <row r="52" spans="18:18" ht="22.5" customHeight="1">
      <c r="R52" s="20" t="str">
        <f>IF(IF(OR($J$2=$R$2,$J$2=$S$2),"選択なし",IF($J$2=$T$2,通所リハビリテーション!D39,IF($J$2=$U$2,訪問リハビリテーション!C39,"")))=0,"",IF(OR($J$2=$R$2,$J$2=$S$2),"選択なし",IF($J$2=$T$2,通所リハビリテーション!D39,IF($J$2=$U$2,訪問リハビリテーション!C39,""))))</f>
        <v>選択なし</v>
      </c>
    </row>
    <row r="53" spans="18:18" ht="22.5" customHeight="1">
      <c r="R53" s="20" t="str">
        <f>IF(IF(OR($J$2=$R$2,$J$2=$S$2),"選択なし",IF($J$2=$T$2,通所リハビリテーション!D40,IF($J$2=$U$2,訪問リハビリテーション!C40,"")))=0,"",IF(OR($J$2=$R$2,$J$2=$S$2),"選択なし",IF($J$2=$T$2,通所リハビリテーション!D40,IF($J$2=$U$2,訪問リハビリテーション!C40,""))))</f>
        <v>選択なし</v>
      </c>
    </row>
    <row r="54" spans="18:18" ht="22.5" customHeight="1">
      <c r="R54" s="20" t="str">
        <f>IF(IF(OR($J$2=$R$2,$J$2=$S$2),"選択なし",IF($J$2=$T$2,通所リハビリテーション!D41,IF($J$2=$U$2,訪問リハビリテーション!C41,"")))=0,"",IF(OR($J$2=$R$2,$J$2=$S$2),"選択なし",IF($J$2=$T$2,通所リハビリテーション!D41,IF($J$2=$U$2,訪問リハビリテーション!C41,""))))</f>
        <v>選択なし</v>
      </c>
    </row>
    <row r="55" spans="18:18" ht="22.5" customHeight="1">
      <c r="R55" s="20" t="str">
        <f>IF(IF(OR($J$2=$R$2,$J$2=$S$2),"選択なし",IF($J$2=$T$2,通所リハビリテーション!D42,IF($J$2=$U$2,訪問リハビリテーション!C42,"")))=0,"",IF(OR($J$2=$R$2,$J$2=$S$2),"選択なし",IF($J$2=$T$2,通所リハビリテーション!D42,IF($J$2=$U$2,訪問リハビリテーション!C42,""))))</f>
        <v>選択なし</v>
      </c>
    </row>
    <row r="56" spans="18:18" ht="22.5" customHeight="1">
      <c r="R56" s="20" t="str">
        <f>IF(IF(OR($J$2=$R$2,$J$2=$S$2),"選択なし",IF($J$2=$T$2,通所リハビリテーション!D43,IF($J$2=$U$2,訪問リハビリテーション!C43,"")))=0,"",IF(OR($J$2=$R$2,$J$2=$S$2),"選択なし",IF($J$2=$T$2,通所リハビリテーション!D43,IF($J$2=$U$2,訪問リハビリテーション!C43,""))))</f>
        <v>選択なし</v>
      </c>
    </row>
    <row r="57" spans="18:18" ht="22.5" customHeight="1">
      <c r="R57" s="20" t="str">
        <f>IF(IF(OR($J$2=$R$2,$J$2=$S$2),"選択なし",IF($J$2=$T$2,通所リハビリテーション!D44,IF($J$2=$U$2,訪問リハビリテーション!C44,"")))=0,"",IF(OR($J$2=$R$2,$J$2=$S$2),"選択なし",IF($J$2=$T$2,通所リハビリテーション!D44,IF($J$2=$U$2,訪問リハビリテーション!C44,""))))</f>
        <v>選択なし</v>
      </c>
    </row>
    <row r="58" spans="18:18" ht="22.5" customHeight="1">
      <c r="R58" s="20" t="str">
        <f>IF(IF(OR($J$2=$R$2,$J$2=$S$2),"選択なし",IF($J$2=$T$2,通所リハビリテーション!D45,IF($J$2=$U$2,訪問リハビリテーション!C45,"")))=0,"",IF(OR($J$2=$R$2,$J$2=$S$2),"選択なし",IF($J$2=$T$2,通所リハビリテーション!D45,IF($J$2=$U$2,訪問リハビリテーション!C45,""))))</f>
        <v>選択なし</v>
      </c>
    </row>
    <row r="59" spans="18:18" ht="22.5" customHeight="1">
      <c r="R59" s="20" t="str">
        <f>IF(IF(OR($J$2=$R$2,$J$2=$S$2),"選択なし",IF($J$2=$T$2,通所リハビリテーション!D46,IF($J$2=$U$2,訪問リハビリテーション!C46,"")))=0,"",IF(OR($J$2=$R$2,$J$2=$S$2),"選択なし",IF($J$2=$T$2,通所リハビリテーション!D46,IF($J$2=$U$2,訪問リハビリテーション!C46,""))))</f>
        <v>選択なし</v>
      </c>
    </row>
    <row r="60" spans="18:18" ht="22.5" customHeight="1">
      <c r="R60" s="20" t="str">
        <f>IF(IF(OR($J$2=$R$2,$J$2=$S$2),"選択なし",IF($J$2=$T$2,通所リハビリテーション!D47,IF($J$2=$U$2,訪問リハビリテーション!C47,"")))=0,"",IF(OR($J$2=$R$2,$J$2=$S$2),"選択なし",IF($J$2=$T$2,通所リハビリテーション!D47,IF($J$2=$U$2,訪問リハビリテーション!C47,""))))</f>
        <v>選択なし</v>
      </c>
    </row>
    <row r="61" spans="18:18" ht="22.5" customHeight="1">
      <c r="R61" s="20" t="str">
        <f>IF(IF(OR($J$2=$R$2,$J$2=$S$2),"選択なし",IF($J$2=$T$2,通所リハビリテーション!D48,IF($J$2=$U$2,訪問リハビリテーション!C48,"")))=0,"",IF(OR($J$2=$R$2,$J$2=$S$2),"選択なし",IF($J$2=$T$2,通所リハビリテーション!D48,IF($J$2=$U$2,訪問リハビリテーション!C48,""))))</f>
        <v>選択なし</v>
      </c>
    </row>
    <row r="62" spans="18:18" ht="22.5" customHeight="1">
      <c r="R62" s="20" t="str">
        <f>IF(IF(OR($J$2=$R$2,$J$2=$S$2),"選択なし",IF($J$2=$T$2,通所リハビリテーション!D49,IF($J$2=$U$2,訪問リハビリテーション!C49,"")))=0,"",IF(OR($J$2=$R$2,$J$2=$S$2),"選択なし",IF($J$2=$T$2,通所リハビリテーション!D49,IF($J$2=$U$2,訪問リハビリテーション!C49,""))))</f>
        <v>選択なし</v>
      </c>
    </row>
    <row r="63" spans="18:18" ht="22.5" customHeight="1">
      <c r="R63" s="20" t="str">
        <f>IF(IF(OR($J$2=$R$2,$J$2=$S$2),"選択なし",IF($J$2=$T$2,通所リハビリテーション!D50,IF($J$2=$U$2,訪問リハビリテーション!C50,"")))=0,"",IF(OR($J$2=$R$2,$J$2=$S$2),"選択なし",IF($J$2=$T$2,通所リハビリテーション!D50,IF($J$2=$U$2,訪問リハビリテーション!C50,""))))</f>
        <v>選択なし</v>
      </c>
    </row>
    <row r="64" spans="18:18" ht="22.5" customHeight="1">
      <c r="R64" s="20" t="str">
        <f>IF(IF(OR($J$2=$R$2,$J$2=$S$2),"選択なし",IF($J$2=$T$2,通所リハビリテーション!D51,IF($J$2=$U$2,訪問リハビリテーション!C51,"")))=0,"",IF(OR($J$2=$R$2,$J$2=$S$2),"選択なし",IF($J$2=$T$2,通所リハビリテーション!D51,IF($J$2=$U$2,訪問リハビリテーション!C51,""))))</f>
        <v>選択なし</v>
      </c>
    </row>
    <row r="65" spans="18:18" ht="22.5" customHeight="1">
      <c r="R65" s="20" t="str">
        <f>IF(IF(OR($J$2=$R$2,$J$2=$S$2),"選択なし",IF($J$2=$T$2,通所リハビリテーション!D52,IF($J$2=$U$2,訪問リハビリテーション!C52,"")))=0,"",IF(OR($J$2=$R$2,$J$2=$S$2),"選択なし",IF($J$2=$T$2,通所リハビリテーション!D52,IF($J$2=$U$2,訪問リハビリテーション!C52,""))))</f>
        <v>選択なし</v>
      </c>
    </row>
    <row r="66" spans="18:18" ht="22.5" customHeight="1">
      <c r="R66" s="20" t="str">
        <f>IF(IF(OR($J$2=$R$2,$J$2=$S$2),"選択なし",IF($J$2=$T$2,通所リハビリテーション!D53,IF($J$2=$U$2,訪問リハビリテーション!C53,"")))=0,"",IF(OR($J$2=$R$2,$J$2=$S$2),"選択なし",IF($J$2=$T$2,通所リハビリテーション!D53,IF($J$2=$U$2,訪問リハビリテーション!C53,""))))</f>
        <v>選択なし</v>
      </c>
    </row>
    <row r="67" spans="18:18" ht="22.5" customHeight="1">
      <c r="R67" s="20" t="str">
        <f>IF(IF(OR($J$2=$R$2,$J$2=$S$2),"選択なし",IF($J$2=$T$2,通所リハビリテーション!D54,IF($J$2=$U$2,訪問リハビリテーション!C54,"")))=0,"",IF(OR($J$2=$R$2,$J$2=$S$2),"選択なし",IF($J$2=$T$2,通所リハビリテーション!D54,IF($J$2=$U$2,訪問リハビリテーション!C54,""))))</f>
        <v>選択なし</v>
      </c>
    </row>
    <row r="68" spans="18:18" ht="22.5" customHeight="1">
      <c r="R68" s="20" t="str">
        <f>IF(IF(OR($J$2=$R$2,$J$2=$S$2),"選択なし",IF($J$2=$T$2,通所リハビリテーション!D55,IF($J$2=$U$2,訪問リハビリテーション!C55,"")))=0,"",IF(OR($J$2=$R$2,$J$2=$S$2),"選択なし",IF($J$2=$T$2,通所リハビリテーション!D55,IF($J$2=$U$2,訪問リハビリテーション!C55,""))))</f>
        <v>選択なし</v>
      </c>
    </row>
    <row r="69" spans="18:18" ht="22.5" customHeight="1">
      <c r="R69" s="20" t="str">
        <f>IF(IF(OR($J$2=$R$2,$J$2=$S$2),"選択なし",IF($J$2=$T$2,通所リハビリテーション!D56,IF($J$2=$U$2,訪問リハビリテーション!C56,"")))=0,"",IF(OR($J$2=$R$2,$J$2=$S$2),"選択なし",IF($J$2=$T$2,通所リハビリテーション!D56,IF($J$2=$U$2,訪問リハビリテーション!C56,""))))</f>
        <v>選択なし</v>
      </c>
    </row>
    <row r="70" spans="18:18" ht="22.5" customHeight="1">
      <c r="R70" s="20" t="str">
        <f>IF(IF(OR($J$2=$R$2,$J$2=$S$2),"選択なし",IF($J$2=$T$2,通所リハビリテーション!D57,IF($J$2=$U$2,訪問リハビリテーション!C57,"")))=0,"",IF(OR($J$2=$R$2,$J$2=$S$2),"選択なし",IF($J$2=$T$2,通所リハビリテーション!D57,IF($J$2=$U$2,訪問リハビリテーション!C57,""))))</f>
        <v>選択なし</v>
      </c>
    </row>
    <row r="71" spans="18:18" ht="22.5" customHeight="1">
      <c r="R71" s="20" t="str">
        <f>IF(IF(OR($J$2=$R$2,$J$2=$S$2),"選択なし",IF($J$2=$T$2,通所リハビリテーション!D58,IF($J$2=$U$2,訪問リハビリテーション!C58,"")))=0,"",IF(OR($J$2=$R$2,$J$2=$S$2),"選択なし",IF($J$2=$T$2,通所リハビリテーション!D58,IF($J$2=$U$2,訪問リハビリテーション!C58,""))))</f>
        <v>選択なし</v>
      </c>
    </row>
    <row r="72" spans="18:18" ht="22.5" customHeight="1">
      <c r="R72" s="20" t="str">
        <f>IF(IF(OR($J$2=$R$2,$J$2=$S$2),"選択なし",IF($J$2=$T$2,通所リハビリテーション!D59,IF($J$2=$U$2,訪問リハビリテーション!C59,"")))=0,"",IF(OR($J$2=$R$2,$J$2=$S$2),"選択なし",IF($J$2=$T$2,通所リハビリテーション!D59,IF($J$2=$U$2,訪問リハビリテーション!C59,""))))</f>
        <v>選択なし</v>
      </c>
    </row>
    <row r="73" spans="18:18" ht="22.5" customHeight="1">
      <c r="R73" s="20" t="str">
        <f>IF(IF(OR($J$2=$R$2,$J$2=$S$2),"選択なし",IF($J$2=$T$2,通所リハビリテーション!D60,IF($J$2=$U$2,訪問リハビリテーション!C60,"")))=0,"",IF(OR($J$2=$R$2,$J$2=$S$2),"選択なし",IF($J$2=$T$2,通所リハビリテーション!D60,IF($J$2=$U$2,訪問リハビリテーション!C60,""))))</f>
        <v>選択なし</v>
      </c>
    </row>
    <row r="74" spans="18:18" ht="22.5" customHeight="1">
      <c r="R74" s="20" t="str">
        <f>IF(IF(OR($J$2=$R$2,$J$2=$S$2),"選択なし",IF($J$2=$T$2,通所リハビリテーション!D61,IF($J$2=$U$2,訪問リハビリテーション!C61,"")))=0,"",IF(OR($J$2=$R$2,$J$2=$S$2),"選択なし",IF($J$2=$T$2,通所リハビリテーション!D61,IF($J$2=$U$2,訪問リハビリテーション!C61,""))))</f>
        <v>選択なし</v>
      </c>
    </row>
    <row r="75" spans="18:18" ht="22.5" customHeight="1">
      <c r="R75" s="20" t="str">
        <f>IF(IF(OR($J$2=$R$2,$J$2=$S$2),"選択なし",IF($J$2=$T$2,通所リハビリテーション!D62,IF($J$2=$U$2,訪問リハビリテーション!C62,"")))=0,"",IF(OR($J$2=$R$2,$J$2=$S$2),"選択なし",IF($J$2=$T$2,通所リハビリテーション!D62,IF($J$2=$U$2,訪問リハビリテーション!C62,""))))</f>
        <v>選択なし</v>
      </c>
    </row>
    <row r="76" spans="18:18" ht="22.5" customHeight="1">
      <c r="R76" s="20" t="str">
        <f>IF(IF(OR($J$2=$R$2,$J$2=$S$2),"選択なし",IF($J$2=$T$2,通所リハビリテーション!D63,IF($J$2=$U$2,訪問リハビリテーション!C63,"")))=0,"",IF(OR($J$2=$R$2,$J$2=$S$2),"選択なし",IF($J$2=$T$2,通所リハビリテーション!D63,IF($J$2=$U$2,訪問リハビリテーション!C63,""))))</f>
        <v>選択なし</v>
      </c>
    </row>
    <row r="77" spans="18:18" ht="22.5" customHeight="1">
      <c r="R77" s="20" t="str">
        <f>IF(IF(OR($J$2=$R$2,$J$2=$S$2),"選択なし",IF($J$2=$T$2,通所リハビリテーション!D64,IF($J$2=$U$2,訪問リハビリテーション!C64,"")))=0,"",IF(OR($J$2=$R$2,$J$2=$S$2),"選択なし",IF($J$2=$T$2,通所リハビリテーション!D64,IF($J$2=$U$2,訪問リハビリテーション!C64,""))))</f>
        <v>選択なし</v>
      </c>
    </row>
    <row r="78" spans="18:18" ht="22.5" customHeight="1">
      <c r="R78" s="20" t="str">
        <f>IF(IF(OR($J$2=$R$2,$J$2=$S$2),"選択なし",IF($J$2=$T$2,通所リハビリテーション!D65,IF($J$2=$U$2,訪問リハビリテーション!C65,"")))=0,"",IF(OR($J$2=$R$2,$J$2=$S$2),"選択なし",IF($J$2=$T$2,通所リハビリテーション!D65,IF($J$2=$U$2,訪問リハビリテーション!C65,""))))</f>
        <v>選択なし</v>
      </c>
    </row>
    <row r="79" spans="18:18" ht="22.5" customHeight="1">
      <c r="R79" s="20" t="str">
        <f>IF(IF(OR($J$2=$R$2,$J$2=$S$2),"選択なし",IF($J$2=$T$2,通所リハビリテーション!D66,IF($J$2=$U$2,訪問リハビリテーション!C66,"")))=0,"",IF(OR($J$2=$R$2,$J$2=$S$2),"選択なし",IF($J$2=$T$2,通所リハビリテーション!D66,IF($J$2=$U$2,訪問リハビリテーション!C66,""))))</f>
        <v>選択なし</v>
      </c>
    </row>
    <row r="80" spans="18:18" ht="22.5" customHeight="1">
      <c r="R80" s="20" t="str">
        <f>IF(IF(OR($J$2=$R$2,$J$2=$S$2),"選択なし",IF($J$2=$T$2,通所リハビリテーション!D67,IF($J$2=$U$2,訪問リハビリテーション!C67,"")))=0,"",IF(OR($J$2=$R$2,$J$2=$S$2),"選択なし",IF($J$2=$T$2,通所リハビリテーション!D67,IF($J$2=$U$2,訪問リハビリテーション!C67,""))))</f>
        <v>選択なし</v>
      </c>
    </row>
    <row r="81" spans="18:18" ht="22.5" customHeight="1">
      <c r="R81" s="20" t="str">
        <f>IF(IF(OR($J$2=$R$2,$J$2=$S$2),"選択なし",IF($J$2=$T$2,通所リハビリテーション!D68,IF($J$2=$U$2,訪問リハビリテーション!C68,"")))=0,"",IF(OR($J$2=$R$2,$J$2=$S$2),"選択なし",IF($J$2=$T$2,通所リハビリテーション!D68,IF($J$2=$U$2,訪問リハビリテーション!C68,""))))</f>
        <v>選択なし</v>
      </c>
    </row>
    <row r="82" spans="18:18" ht="22.5" customHeight="1">
      <c r="R82" s="20" t="str">
        <f>IF(IF(OR($J$2=$R$2,$J$2=$S$2),"選択なし",IF($J$2=$T$2,通所リハビリテーション!D69,IF($J$2=$U$2,訪問リハビリテーション!C69,"")))=0,"",IF(OR($J$2=$R$2,$J$2=$S$2),"選択なし",IF($J$2=$T$2,通所リハビリテーション!D69,IF($J$2=$U$2,訪問リハビリテーション!C69,""))))</f>
        <v>選択なし</v>
      </c>
    </row>
    <row r="83" spans="18:18" ht="22.5" customHeight="1">
      <c r="R83" s="20" t="str">
        <f>IF(IF(OR($J$2=$R$2,$J$2=$S$2),"選択なし",IF($J$2=$T$2,通所リハビリテーション!D70,IF($J$2=$U$2,訪問リハビリテーション!C70,"")))=0,"",IF(OR($J$2=$R$2,$J$2=$S$2),"選択なし",IF($J$2=$T$2,通所リハビリテーション!D70,IF($J$2=$U$2,訪問リハビリテーション!C70,""))))</f>
        <v>選択なし</v>
      </c>
    </row>
    <row r="84" spans="18:18" ht="22.5" customHeight="1">
      <c r="R84" s="20" t="str">
        <f>IF(IF(OR($J$2=$R$2,$J$2=$S$2),"選択なし",IF($J$2=$T$2,通所リハビリテーション!D71,IF($J$2=$U$2,訪問リハビリテーション!C71,"")))=0,"",IF(OR($J$2=$R$2,$J$2=$S$2),"選択なし",IF($J$2=$T$2,通所リハビリテーション!D71,IF($J$2=$U$2,訪問リハビリテーション!C71,""))))</f>
        <v>選択なし</v>
      </c>
    </row>
    <row r="85" spans="18:18" ht="22.5" customHeight="1">
      <c r="R85" s="20" t="str">
        <f>IF(IF(OR($J$2=$R$2,$J$2=$S$2),"選択なし",IF($J$2=$T$2,通所リハビリテーション!D72,IF($J$2=$U$2,訪問リハビリテーション!C72,"")))=0,"",IF(OR($J$2=$R$2,$J$2=$S$2),"選択なし",IF($J$2=$T$2,通所リハビリテーション!D72,IF($J$2=$U$2,訪問リハビリテーション!C72,""))))</f>
        <v>選択なし</v>
      </c>
    </row>
    <row r="86" spans="18:18" ht="22.5" customHeight="1">
      <c r="R86" s="20" t="str">
        <f>IF(IF(OR($J$2=$R$2,$J$2=$S$2),"選択なし",IF($J$2=$T$2,通所リハビリテーション!D73,IF($J$2=$U$2,訪問リハビリテーション!C73,"")))=0,"",IF(OR($J$2=$R$2,$J$2=$S$2),"選択なし",IF($J$2=$T$2,通所リハビリテーション!D73,IF($J$2=$U$2,訪問リハビリテーション!C73,""))))</f>
        <v>選択なし</v>
      </c>
    </row>
    <row r="87" spans="18:18" ht="22.5" customHeight="1">
      <c r="R87" s="20" t="str">
        <f>IF(IF(OR($J$2=$R$2,$J$2=$S$2),"選択なし",IF($J$2=$T$2,通所リハビリテーション!D74,IF($J$2=$U$2,訪問リハビリテーション!C74,"")))=0,"",IF(OR($J$2=$R$2,$J$2=$S$2),"選択なし",IF($J$2=$T$2,通所リハビリテーション!D74,IF($J$2=$U$2,訪問リハビリテーション!C74,""))))</f>
        <v>選択なし</v>
      </c>
    </row>
    <row r="88" spans="18:18" ht="22.5" customHeight="1">
      <c r="R88" s="20" t="str">
        <f>IF(IF(OR($J$2=$R$2,$J$2=$S$2),"選択なし",IF($J$2=$T$2,通所リハビリテーション!D75,IF($J$2=$U$2,訪問リハビリテーション!C75,"")))=0,"",IF(OR($J$2=$R$2,$J$2=$S$2),"選択なし",IF($J$2=$T$2,通所リハビリテーション!D75,IF($J$2=$U$2,訪問リハビリテーション!C75,""))))</f>
        <v>選択なし</v>
      </c>
    </row>
    <row r="89" spans="18:18" ht="22.5" customHeight="1">
      <c r="R89" s="20" t="str">
        <f>IF(IF(OR($J$2=$R$2,$J$2=$S$2),"選択なし",IF($J$2=$T$2,通所リハビリテーション!D76,IF($J$2=$U$2,訪問リハビリテーション!C76,"")))=0,"",IF(OR($J$2=$R$2,$J$2=$S$2),"選択なし",IF($J$2=$T$2,通所リハビリテーション!D76,IF($J$2=$U$2,訪問リハビリテーション!C76,""))))</f>
        <v>選択なし</v>
      </c>
    </row>
    <row r="90" spans="18:18" ht="22.5" customHeight="1">
      <c r="R90" s="20" t="str">
        <f>IF(IF(OR($J$2=$R$2,$J$2=$S$2),"選択なし",IF($J$2=$T$2,通所リハビリテーション!D77,IF($J$2=$U$2,訪問リハビリテーション!C77,"")))=0,"",IF(OR($J$2=$R$2,$J$2=$S$2),"選択なし",IF($J$2=$T$2,通所リハビリテーション!D77,IF($J$2=$U$2,訪問リハビリテーション!C77,""))))</f>
        <v>選択なし</v>
      </c>
    </row>
    <row r="91" spans="18:18" ht="22.5" customHeight="1">
      <c r="R91" s="20" t="str">
        <f>IF(IF(OR($J$2=$R$2,$J$2=$S$2),"選択なし",IF($J$2=$T$2,通所リハビリテーション!D78,IF($J$2=$U$2,訪問リハビリテーション!C78,"")))=0,"",IF(OR($J$2=$R$2,$J$2=$S$2),"選択なし",IF($J$2=$T$2,通所リハビリテーション!D78,IF($J$2=$U$2,訪問リハビリテーション!C78,""))))</f>
        <v>選択なし</v>
      </c>
    </row>
    <row r="92" spans="18:18" ht="22.5" customHeight="1">
      <c r="R92" s="20" t="str">
        <f>IF(IF(OR($J$2=$R$2,$J$2=$S$2),"選択なし",IF($J$2=$T$2,通所リハビリテーション!D79,IF($J$2=$U$2,訪問リハビリテーション!C79,"")))=0,"",IF(OR($J$2=$R$2,$J$2=$S$2),"選択なし",IF($J$2=$T$2,通所リハビリテーション!D79,IF($J$2=$U$2,訪問リハビリテーション!C79,""))))</f>
        <v>選択なし</v>
      </c>
    </row>
    <row r="93" spans="18:18" ht="22.5" customHeight="1">
      <c r="R93" s="20" t="str">
        <f>IF(IF(OR($J$2=$R$2,$J$2=$S$2),"選択なし",IF($J$2=$T$2,通所リハビリテーション!D80,IF($J$2=$U$2,訪問リハビリテーション!C80,"")))=0,"",IF(OR($J$2=$R$2,$J$2=$S$2),"選択なし",IF($J$2=$T$2,通所リハビリテーション!D80,IF($J$2=$U$2,訪問リハビリテーション!C80,""))))</f>
        <v>選択なし</v>
      </c>
    </row>
    <row r="94" spans="18:18" ht="22.5" customHeight="1">
      <c r="R94" s="20" t="str">
        <f>IF(IF(OR($J$2=$R$2,$J$2=$S$2),"選択なし",IF($J$2=$T$2,通所リハビリテーション!D81,IF($J$2=$U$2,訪問リハビリテーション!C81,"")))=0,"",IF(OR($J$2=$R$2,$J$2=$S$2),"選択なし",IF($J$2=$T$2,通所リハビリテーション!D81,IF($J$2=$U$2,訪問リハビリテーション!C81,""))))</f>
        <v>選択なし</v>
      </c>
    </row>
    <row r="95" spans="18:18" ht="22.5" customHeight="1">
      <c r="R95" s="20" t="str">
        <f>IF(IF(OR($J$2=$R$2,$J$2=$S$2),"選択なし",IF($J$2=$T$2,通所リハビリテーション!D82,IF($J$2=$U$2,訪問リハビリテーション!C82,"")))=0,"",IF(OR($J$2=$R$2,$J$2=$S$2),"選択なし",IF($J$2=$T$2,通所リハビリテーション!D82,IF($J$2=$U$2,訪問リハビリテーション!C82,""))))</f>
        <v>選択なし</v>
      </c>
    </row>
    <row r="96" spans="18:18" ht="22.5" customHeight="1">
      <c r="R96" s="20" t="str">
        <f>IF(IF(OR($J$2=$R$2,$J$2=$S$2),"選択なし",IF($J$2=$T$2,通所リハビリテーション!D83,IF($J$2=$U$2,訪問リハビリテーション!C83,"")))=0,"",IF(OR($J$2=$R$2,$J$2=$S$2),"選択なし",IF($J$2=$T$2,通所リハビリテーション!D83,IF($J$2=$U$2,訪問リハビリテーション!C83,""))))</f>
        <v>選択なし</v>
      </c>
    </row>
    <row r="97" spans="18:18" ht="22.5" customHeight="1">
      <c r="R97" s="20" t="str">
        <f>IF(IF(OR($J$2=$R$2,$J$2=$S$2),"選択なし",IF($J$2=$T$2,通所リハビリテーション!D84,IF($J$2=$U$2,訪問リハビリテーション!C84,"")))=0,"",IF(OR($J$2=$R$2,$J$2=$S$2),"選択なし",IF($J$2=$T$2,通所リハビリテーション!D84,IF($J$2=$U$2,訪問リハビリテーション!C84,""))))</f>
        <v>選択なし</v>
      </c>
    </row>
    <row r="98" spans="18:18" ht="22.5" customHeight="1">
      <c r="R98" s="20" t="str">
        <f>IF(IF(OR($J$2=$R$2,$J$2=$S$2),"選択なし",IF($J$2=$T$2,通所リハビリテーション!D85,IF($J$2=$U$2,訪問リハビリテーション!C85,"")))=0,"",IF(OR($J$2=$R$2,$J$2=$S$2),"選択なし",IF($J$2=$T$2,通所リハビリテーション!D85,IF($J$2=$U$2,訪問リハビリテーション!C85,""))))</f>
        <v>選択なし</v>
      </c>
    </row>
    <row r="99" spans="18:18" ht="22.5" customHeight="1">
      <c r="R99" s="20" t="str">
        <f>IF(IF(OR($J$2=$R$2,$J$2=$S$2),"選択なし",IF($J$2=$T$2,通所リハビリテーション!D86,IF($J$2=$U$2,訪問リハビリテーション!C86,"")))=0,"",IF(OR($J$2=$R$2,$J$2=$S$2),"選択なし",IF($J$2=$T$2,通所リハビリテーション!D86,IF($J$2=$U$2,訪問リハビリテーション!C86,""))))</f>
        <v>選択なし</v>
      </c>
    </row>
    <row r="100" spans="18:18" ht="22.5" customHeight="1">
      <c r="R100" s="20" t="str">
        <f>IF(IF(OR($J$2=$R$2,$J$2=$S$2),"選択なし",IF($J$2=$T$2,通所リハビリテーション!D87,IF($J$2=$U$2,訪問リハビリテーション!C87,"")))=0,"",IF(OR($J$2=$R$2,$J$2=$S$2),"選択なし",IF($J$2=$T$2,通所リハビリテーション!D87,IF($J$2=$U$2,訪問リハビリテーション!C87,""))))</f>
        <v>選択なし</v>
      </c>
    </row>
    <row r="101" spans="18:18" ht="22.5" customHeight="1">
      <c r="R101" s="20" t="str">
        <f>IF(IF(OR($J$2=$R$2,$J$2=$S$2),"選択なし",IF($J$2=$T$2,通所リハビリテーション!D88,IF($J$2=$U$2,訪問リハビリテーション!C88,"")))=0,"",IF(OR($J$2=$R$2,$J$2=$S$2),"選択なし",IF($J$2=$T$2,通所リハビリテーション!D88,IF($J$2=$U$2,訪問リハビリテーション!C88,""))))</f>
        <v>選択なし</v>
      </c>
    </row>
    <row r="102" spans="18:18" ht="22.5" customHeight="1">
      <c r="R102" s="20" t="str">
        <f>IF(IF(OR($J$2=$R$2,$J$2=$S$2),"選択なし",IF($J$2=$T$2,通所リハビリテーション!D89,IF($J$2=$U$2,訪問リハビリテーション!C89,"")))=0,"",IF(OR($J$2=$R$2,$J$2=$S$2),"選択なし",IF($J$2=$T$2,通所リハビリテーション!D89,IF($J$2=$U$2,訪問リハビリテーション!C89,""))))</f>
        <v>選択なし</v>
      </c>
    </row>
    <row r="103" spans="18:18" ht="22.5" customHeight="1">
      <c r="R103" s="20" t="str">
        <f>IF(IF(OR($J$2=$R$2,$J$2=$S$2),"選択なし",IF($J$2=$T$2,通所リハビリテーション!D90,IF($J$2=$U$2,訪問リハビリテーション!C90,"")))=0,"",IF(OR($J$2=$R$2,$J$2=$S$2),"選択なし",IF($J$2=$T$2,通所リハビリテーション!D90,IF($J$2=$U$2,訪問リハビリテーション!C90,""))))</f>
        <v>選択なし</v>
      </c>
    </row>
    <row r="104" spans="18:18" ht="22.5" customHeight="1">
      <c r="R104" s="20" t="str">
        <f>IF(IF(OR($J$2=$R$2,$J$2=$S$2),"選択なし",IF($J$2=$T$2,通所リハビリテーション!D91,IF($J$2=$U$2,訪問リハビリテーション!C91,"")))=0,"",IF(OR($J$2=$R$2,$J$2=$S$2),"選択なし",IF($J$2=$T$2,通所リハビリテーション!D91,IF($J$2=$U$2,訪問リハビリテーション!C91,""))))</f>
        <v>選択なし</v>
      </c>
    </row>
    <row r="105" spans="18:18" ht="22.5" customHeight="1">
      <c r="R105" s="20" t="str">
        <f>IF(IF(OR($J$2=$R$2,$J$2=$S$2),"選択なし",IF($J$2=$T$2,通所リハビリテーション!D92,IF($J$2=$U$2,訪問リハビリテーション!C92,"")))=0,"",IF(OR($J$2=$R$2,$J$2=$S$2),"選択なし",IF($J$2=$T$2,通所リハビリテーション!D92,IF($J$2=$U$2,訪問リハビリテーション!C92,""))))</f>
        <v>選択なし</v>
      </c>
    </row>
    <row r="106" spans="18:18" ht="22.5" customHeight="1">
      <c r="R106" s="20" t="str">
        <f>IF(IF(OR($J$2=$R$2,$J$2=$S$2),"選択なし",IF($J$2=$T$2,通所リハビリテーション!D93,IF($J$2=$U$2,訪問リハビリテーション!C93,"")))=0,"",IF(OR($J$2=$R$2,$J$2=$S$2),"選択なし",IF($J$2=$T$2,通所リハビリテーション!D93,IF($J$2=$U$2,訪問リハビリテーション!C93,""))))</f>
        <v>選択なし</v>
      </c>
    </row>
    <row r="107" spans="18:18" ht="22.5" customHeight="1">
      <c r="R107" s="20" t="str">
        <f>IF(IF(OR($J$2=$R$2,$J$2=$S$2),"選択なし",IF($J$2=$T$2,通所リハビリテーション!D94,IF($J$2=$U$2,訪問リハビリテーション!C94,"")))=0,"",IF(OR($J$2=$R$2,$J$2=$S$2),"選択なし",IF($J$2=$T$2,通所リハビリテーション!D94,IF($J$2=$U$2,訪問リハビリテーション!C94,""))))</f>
        <v>選択なし</v>
      </c>
    </row>
    <row r="108" spans="18:18" ht="22.5" customHeight="1">
      <c r="R108" s="20" t="str">
        <f>IF(IF(OR($J$2=$R$2,$J$2=$S$2),"選択なし",IF($J$2=$T$2,通所リハビリテーション!D95,IF($J$2=$U$2,訪問リハビリテーション!C95,"")))=0,"",IF(OR($J$2=$R$2,$J$2=$S$2),"選択なし",IF($J$2=$T$2,通所リハビリテーション!D95,IF($J$2=$U$2,訪問リハビリテーション!C95,""))))</f>
        <v>選択なし</v>
      </c>
    </row>
    <row r="109" spans="18:18" ht="22.5" customHeight="1">
      <c r="R109" s="20" t="str">
        <f>IF(IF(OR($J$2=$R$2,$J$2=$S$2),"選択なし",IF($J$2=$T$2,通所リハビリテーション!D96,IF($J$2=$U$2,訪問リハビリテーション!C96,"")))=0,"",IF(OR($J$2=$R$2,$J$2=$S$2),"選択なし",IF($J$2=$T$2,通所リハビリテーション!D96,IF($J$2=$U$2,訪問リハビリテーション!C96,""))))</f>
        <v>選択なし</v>
      </c>
    </row>
    <row r="110" spans="18:18" ht="22.5" customHeight="1">
      <c r="R110" s="20" t="str">
        <f>IF(IF(OR($J$2=$R$2,$J$2=$S$2),"選択なし",IF($J$2=$T$2,通所リハビリテーション!D97,IF($J$2=$U$2,訪問リハビリテーション!C97,"")))=0,"",IF(OR($J$2=$R$2,$J$2=$S$2),"選択なし",IF($J$2=$T$2,通所リハビリテーション!D97,IF($J$2=$U$2,訪問リハビリテーション!C97,""))))</f>
        <v>選択なし</v>
      </c>
    </row>
    <row r="111" spans="18:18" ht="22.5" customHeight="1">
      <c r="R111" s="20" t="str">
        <f>IF(IF(OR($J$2=$R$2,$J$2=$S$2),"選択なし",IF($J$2=$T$2,通所リハビリテーション!D98,IF($J$2=$U$2,訪問リハビリテーション!C98,"")))=0,"",IF(OR($J$2=$R$2,$J$2=$S$2),"選択なし",IF($J$2=$T$2,通所リハビリテーション!D98,IF($J$2=$U$2,訪問リハビリテーション!C98,""))))</f>
        <v>選択なし</v>
      </c>
    </row>
    <row r="112" spans="18:18" ht="22.5" customHeight="1">
      <c r="R112" s="20" t="str">
        <f>IF(IF(OR($J$2=$R$2,$J$2=$S$2),"選択なし",IF($J$2=$T$2,通所リハビリテーション!D99,IF($J$2=$U$2,訪問リハビリテーション!C99,"")))=0,"",IF(OR($J$2=$R$2,$J$2=$S$2),"選択なし",IF($J$2=$T$2,通所リハビリテーション!D99,IF($J$2=$U$2,訪問リハビリテーション!C99,""))))</f>
        <v>選択なし</v>
      </c>
    </row>
    <row r="113" spans="18:18" ht="22.5" customHeight="1">
      <c r="R113" s="20" t="str">
        <f>IF(IF(OR($J$2=$R$2,$J$2=$S$2),"選択なし",IF($J$2=$T$2,通所リハビリテーション!D100,IF($J$2=$U$2,訪問リハビリテーション!C100,"")))=0,"",IF(OR($J$2=$R$2,$J$2=$S$2),"選択なし",IF($J$2=$T$2,通所リハビリテーション!D100,IF($J$2=$U$2,訪問リハビリテーション!C100,""))))</f>
        <v>選択なし</v>
      </c>
    </row>
    <row r="114" spans="18:18" ht="22.5" customHeight="1">
      <c r="R114" s="20" t="str">
        <f>IF(IF(OR($J$2=$R$2,$J$2=$S$2),"選択なし",IF($J$2=$T$2,通所リハビリテーション!D101,IF($J$2=$U$2,訪問リハビリテーション!C101,"")))=0,"",IF(OR($J$2=$R$2,$J$2=$S$2),"選択なし",IF($J$2=$T$2,通所リハビリテーション!D101,IF($J$2=$U$2,訪問リハビリテーション!C101,""))))</f>
        <v>選択なし</v>
      </c>
    </row>
    <row r="115" spans="18:18" ht="22.5" customHeight="1">
      <c r="R115" s="20" t="str">
        <f>IF(IF(OR($J$2=$R$2,$J$2=$S$2),"選択なし",IF($J$2=$T$2,通所リハビリテーション!D102,IF($J$2=$U$2,訪問リハビリテーション!C102,"")))=0,"",IF(OR($J$2=$R$2,$J$2=$S$2),"選択なし",IF($J$2=$T$2,通所リハビリテーション!D102,IF($J$2=$U$2,訪問リハビリテーション!C102,""))))</f>
        <v>選択なし</v>
      </c>
    </row>
    <row r="116" spans="18:18" ht="22.5" customHeight="1">
      <c r="R116" s="20" t="str">
        <f>IF(IF(OR($J$2=$R$2,$J$2=$S$2),"選択なし",IF($J$2=$T$2,通所リハビリテーション!D103,IF($J$2=$U$2,訪問リハビリテーション!C103,"")))=0,"",IF(OR($J$2=$R$2,$J$2=$S$2),"選択なし",IF($J$2=$T$2,通所リハビリテーション!D103,IF($J$2=$U$2,訪問リハビリテーション!C103,""))))</f>
        <v>選択なし</v>
      </c>
    </row>
    <row r="117" spans="18:18" ht="22.5" customHeight="1">
      <c r="R117" s="20" t="str">
        <f>IF(IF(OR($J$2=$R$2,$J$2=$S$2),"選択なし",IF($J$2=$T$2,通所リハビリテーション!D104,IF($J$2=$U$2,訪問リハビリテーション!C104,"")))=0,"",IF(OR($J$2=$R$2,$J$2=$S$2),"選択なし",IF($J$2=$T$2,通所リハビリテーション!D104,IF($J$2=$U$2,訪問リハビリテーション!C104,""))))</f>
        <v>選択なし</v>
      </c>
    </row>
    <row r="118" spans="18:18" ht="22.5" customHeight="1">
      <c r="R118" s="20" t="str">
        <f>IF(IF(OR($J$2=$R$2,$J$2=$S$2),"選択なし",IF($J$2=$T$2,通所リハビリテーション!D105,IF($J$2=$U$2,訪問リハビリテーション!C105,"")))=0,"",IF(OR($J$2=$R$2,$J$2=$S$2),"選択なし",IF($J$2=$T$2,通所リハビリテーション!D105,IF($J$2=$U$2,訪問リハビリテーション!C105,""))))</f>
        <v>選択なし</v>
      </c>
    </row>
    <row r="119" spans="18:18" ht="22.5" customHeight="1">
      <c r="R119" s="20" t="str">
        <f>IF(IF(OR($J$2=$R$2,$J$2=$S$2),"選択なし",IF($J$2=$T$2,通所リハビリテーション!D106,IF($J$2=$U$2,訪問リハビリテーション!C106,"")))=0,"",IF(OR($J$2=$R$2,$J$2=$S$2),"選択なし",IF($J$2=$T$2,通所リハビリテーション!D106,IF($J$2=$U$2,訪問リハビリテーション!C106,""))))</f>
        <v>選択なし</v>
      </c>
    </row>
    <row r="120" spans="18:18" ht="22.5" customHeight="1">
      <c r="R120" s="20" t="str">
        <f>IF(IF(OR($J$2=$R$2,$J$2=$S$2),"選択なし",IF($J$2=$T$2,通所リハビリテーション!D107,IF($J$2=$U$2,訪問リハビリテーション!C107,"")))=0,"",IF(OR($J$2=$R$2,$J$2=$S$2),"選択なし",IF($J$2=$T$2,通所リハビリテーション!D107,IF($J$2=$U$2,訪問リハビリテーション!C107,""))))</f>
        <v>選択なし</v>
      </c>
    </row>
    <row r="121" spans="18:18" ht="22.5" customHeight="1">
      <c r="R121" s="20" t="str">
        <f>IF(IF(OR($J$2=$R$2,$J$2=$S$2),"選択なし",IF($J$2=$T$2,通所リハビリテーション!D108,IF($J$2=$U$2,訪問リハビリテーション!C108,"")))=0,"",IF(OR($J$2=$R$2,$J$2=$S$2),"選択なし",IF($J$2=$T$2,通所リハビリテーション!D108,IF($J$2=$U$2,訪問リハビリテーション!C108,""))))</f>
        <v>選択なし</v>
      </c>
    </row>
    <row r="122" spans="18:18" ht="22.5" customHeight="1">
      <c r="R122" s="20" t="str">
        <f>IF(IF(OR($J$2=$R$2,$J$2=$S$2),"選択なし",IF($J$2=$T$2,通所リハビリテーション!D109,IF($J$2=$U$2,訪問リハビリテーション!C109,"")))=0,"",IF(OR($J$2=$R$2,$J$2=$S$2),"選択なし",IF($J$2=$T$2,通所リハビリテーション!D109,IF($J$2=$U$2,訪問リハビリテーション!C109,""))))</f>
        <v>選択なし</v>
      </c>
    </row>
    <row r="123" spans="18:18" ht="22.5" customHeight="1">
      <c r="R123" s="20" t="str">
        <f>IF(IF(OR($J$2=$R$2,$J$2=$S$2),"選択なし",IF($J$2=$T$2,通所リハビリテーション!D110,IF($J$2=$U$2,訪問リハビリテーション!C110,"")))=0,"",IF(OR($J$2=$R$2,$J$2=$S$2),"選択なし",IF($J$2=$T$2,通所リハビリテーション!D110,IF($J$2=$U$2,訪問リハビリテーション!C110,""))))</f>
        <v>選択なし</v>
      </c>
    </row>
    <row r="124" spans="18:18" ht="22.5" customHeight="1">
      <c r="R124" s="20" t="str">
        <f>IF(IF(OR($J$2=$R$2,$J$2=$S$2),"選択なし",IF($J$2=$T$2,通所リハビリテーション!D111,IF($J$2=$U$2,訪問リハビリテーション!C111,"")))=0,"",IF(OR($J$2=$R$2,$J$2=$S$2),"選択なし",IF($J$2=$T$2,通所リハビリテーション!D111,IF($J$2=$U$2,訪問リハビリテーション!C111,""))))</f>
        <v>選択なし</v>
      </c>
    </row>
    <row r="125" spans="18:18" ht="22.5" customHeight="1">
      <c r="R125" s="20" t="str">
        <f>IF(IF(OR($J$2=$R$2,$J$2=$S$2),"選択なし",IF($J$2=$T$2,通所リハビリテーション!D112,IF($J$2=$U$2,訪問リハビリテーション!C112,"")))=0,"",IF(OR($J$2=$R$2,$J$2=$S$2),"選択なし",IF($J$2=$T$2,通所リハビリテーション!D112,IF($J$2=$U$2,訪問リハビリテーション!C112,""))))</f>
        <v>選択なし</v>
      </c>
    </row>
    <row r="126" spans="18:18" ht="22.5" customHeight="1">
      <c r="R126" s="20" t="str">
        <f>IF(IF(OR($J$2=$R$2,$J$2=$S$2),"選択なし",IF($J$2=$T$2,通所リハビリテーション!D113,IF($J$2=$U$2,訪問リハビリテーション!C113,"")))=0,"",IF(OR($J$2=$R$2,$J$2=$S$2),"選択なし",IF($J$2=$T$2,通所リハビリテーション!D113,IF($J$2=$U$2,訪問リハビリテーション!C113,""))))</f>
        <v>選択なし</v>
      </c>
    </row>
    <row r="127" spans="18:18" ht="22.5" customHeight="1">
      <c r="R127" s="20" t="str">
        <f>IF(IF(OR($J$2=$R$2,$J$2=$S$2),"選択なし",IF($J$2=$T$2,通所リハビリテーション!D114,IF($J$2=$U$2,訪問リハビリテーション!C114,"")))=0,"",IF(OR($J$2=$R$2,$J$2=$S$2),"選択なし",IF($J$2=$T$2,通所リハビリテーション!D114,IF($J$2=$U$2,訪問リハビリテーション!C114,""))))</f>
        <v>選択なし</v>
      </c>
    </row>
    <row r="128" spans="18:18" ht="22.5" customHeight="1">
      <c r="R128" s="20" t="str">
        <f>IF(IF(OR($J$2=$R$2,$J$2=$S$2),"選択なし",IF($J$2=$T$2,通所リハビリテーション!D115,IF($J$2=$U$2,訪問リハビリテーション!C115,"")))=0,"",IF(OR($J$2=$R$2,$J$2=$S$2),"選択なし",IF($J$2=$T$2,通所リハビリテーション!D115,IF($J$2=$U$2,訪問リハビリテーション!C115,""))))</f>
        <v>選択なし</v>
      </c>
    </row>
    <row r="129" spans="18:18" ht="22.5" customHeight="1">
      <c r="R129" s="20" t="str">
        <f>IF(IF(OR($J$2=$R$2,$J$2=$S$2),"選択なし",IF($J$2=$T$2,通所リハビリテーション!D116,IF($J$2=$U$2,訪問リハビリテーション!C116,"")))=0,"",IF(OR($J$2=$R$2,$J$2=$S$2),"選択なし",IF($J$2=$T$2,通所リハビリテーション!D116,IF($J$2=$U$2,訪問リハビリテーション!C116,""))))</f>
        <v>選択なし</v>
      </c>
    </row>
    <row r="130" spans="18:18" ht="22.5" customHeight="1">
      <c r="R130" s="20" t="str">
        <f>IF(IF(OR($J$2=$R$2,$J$2=$S$2),"選択なし",IF($J$2=$T$2,通所リハビリテーション!D117,IF($J$2=$U$2,訪問リハビリテーション!C117,"")))=0,"",IF(OR($J$2=$R$2,$J$2=$S$2),"選択なし",IF($J$2=$T$2,通所リハビリテーション!D117,IF($J$2=$U$2,訪問リハビリテーション!C117,""))))</f>
        <v>選択なし</v>
      </c>
    </row>
    <row r="131" spans="18:18" ht="22.5" customHeight="1">
      <c r="R131" s="20" t="str">
        <f>IF(IF(OR($J$2=$R$2,$J$2=$S$2),"選択なし",IF($J$2=$T$2,通所リハビリテーション!D118,IF($J$2=$U$2,訪問リハビリテーション!C118,"")))=0,"",IF(OR($J$2=$R$2,$J$2=$S$2),"選択なし",IF($J$2=$T$2,通所リハビリテーション!D118,IF($J$2=$U$2,訪問リハビリテーション!C118,""))))</f>
        <v>選択なし</v>
      </c>
    </row>
    <row r="132" spans="18:18" ht="22.5" customHeight="1">
      <c r="R132" s="20" t="str">
        <f>IF(IF(OR($J$2=$R$2,$J$2=$S$2),"選択なし",IF($J$2=$T$2,通所リハビリテーション!D119,IF($J$2=$U$2,訪問リハビリテーション!C119,"")))=0,"",IF(OR($J$2=$R$2,$J$2=$S$2),"選択なし",IF($J$2=$T$2,通所リハビリテーション!D119,IF($J$2=$U$2,訪問リハビリテーション!C119,""))))</f>
        <v>選択なし</v>
      </c>
    </row>
    <row r="133" spans="18:18" ht="22.5" customHeight="1">
      <c r="R133" s="20" t="str">
        <f>IF(IF(OR($J$2=$R$2,$J$2=$S$2),"選択なし",IF($J$2=$T$2,通所リハビリテーション!D120,IF($J$2=$U$2,訪問リハビリテーション!C120,"")))=0,"",IF(OR($J$2=$R$2,$J$2=$S$2),"選択なし",IF($J$2=$T$2,通所リハビリテーション!D120,IF($J$2=$U$2,訪問リハビリテーション!C120,""))))</f>
        <v>選択なし</v>
      </c>
    </row>
    <row r="134" spans="18:18" ht="22.5" customHeight="1">
      <c r="R134" s="20" t="str">
        <f>IF(IF(OR($J$2=$R$2,$J$2=$S$2),"選択なし",IF($J$2=$T$2,通所リハビリテーション!D121,IF($J$2=$U$2,訪問リハビリテーション!C121,"")))=0,"",IF(OR($J$2=$R$2,$J$2=$S$2),"選択なし",IF($J$2=$T$2,通所リハビリテーション!D121,IF($J$2=$U$2,訪問リハビリテーション!C121,""))))</f>
        <v>選択なし</v>
      </c>
    </row>
    <row r="135" spans="18:18" ht="22.5" customHeight="1">
      <c r="R135" s="20" t="str">
        <f>IF(IF(OR($J$2=$R$2,$J$2=$S$2),"選択なし",IF($J$2=$T$2,通所リハビリテーション!D122,IF($J$2=$U$2,訪問リハビリテーション!C122,"")))=0,"",IF(OR($J$2=$R$2,$J$2=$S$2),"選択なし",IF($J$2=$T$2,通所リハビリテーション!D122,IF($J$2=$U$2,訪問リハビリテーション!C122,""))))</f>
        <v>選択なし</v>
      </c>
    </row>
    <row r="136" spans="18:18" ht="22.5" customHeight="1">
      <c r="R136" s="20" t="str">
        <f>IF(IF(OR($J$2=$R$2,$J$2=$S$2),"選択なし",IF($J$2=$T$2,通所リハビリテーション!D123,IF($J$2=$U$2,訪問リハビリテーション!C123,"")))=0,"",IF(OR($J$2=$R$2,$J$2=$S$2),"選択なし",IF($J$2=$T$2,通所リハビリテーション!D123,IF($J$2=$U$2,訪問リハビリテーション!C123,""))))</f>
        <v>選択なし</v>
      </c>
    </row>
    <row r="137" spans="18:18" ht="22.5" customHeight="1">
      <c r="R137" s="20" t="str">
        <f>IF(IF(OR($J$2=$R$2,$J$2=$S$2),"選択なし",IF($J$2=$T$2,通所リハビリテーション!D124,IF($J$2=$U$2,訪問リハビリテーション!C124,"")))=0,"",IF(OR($J$2=$R$2,$J$2=$S$2),"選択なし",IF($J$2=$T$2,通所リハビリテーション!D124,IF($J$2=$U$2,訪問リハビリテーション!C124,""))))</f>
        <v>選択なし</v>
      </c>
    </row>
    <row r="138" spans="18:18" ht="22.5" customHeight="1">
      <c r="R138" s="20" t="str">
        <f>IF(IF(OR($J$2=$R$2,$J$2=$S$2),"選択なし",IF($J$2=$T$2,通所リハビリテーション!D125,IF($J$2=$U$2,訪問リハビリテーション!C125,"")))=0,"",IF(OR($J$2=$R$2,$J$2=$S$2),"選択なし",IF($J$2=$T$2,通所リハビリテーション!D125,IF($J$2=$U$2,訪問リハビリテーション!C125,""))))</f>
        <v>選択なし</v>
      </c>
    </row>
    <row r="139" spans="18:18" ht="22.5" customHeight="1">
      <c r="R139" s="20" t="str">
        <f>IF(IF(OR($J$2=$R$2,$J$2=$S$2),"選択なし",IF($J$2=$T$2,通所リハビリテーション!D126,IF($J$2=$U$2,訪問リハビリテーション!C126,"")))=0,"",IF(OR($J$2=$R$2,$J$2=$S$2),"選択なし",IF($J$2=$T$2,通所リハビリテーション!D126,IF($J$2=$U$2,訪問リハビリテーション!C126,""))))</f>
        <v>選択なし</v>
      </c>
    </row>
    <row r="140" spans="18:18" ht="22.5" customHeight="1">
      <c r="R140" s="20" t="str">
        <f>IF(IF(OR($J$2=$R$2,$J$2=$S$2),"選択なし",IF($J$2=$T$2,通所リハビリテーション!D127,IF($J$2=$U$2,訪問リハビリテーション!C127,"")))=0,"",IF(OR($J$2=$R$2,$J$2=$S$2),"選択なし",IF($J$2=$T$2,通所リハビリテーション!D127,IF($J$2=$U$2,訪問リハビリテーション!C127,""))))</f>
        <v>選択なし</v>
      </c>
    </row>
    <row r="141" spans="18:18" ht="22.5" customHeight="1">
      <c r="R141" s="20" t="str">
        <f>IF(IF(OR($J$2=$R$2,$J$2=$S$2),"選択なし",IF($J$2=$T$2,通所リハビリテーション!D128,IF($J$2=$U$2,訪問リハビリテーション!C128,"")))=0,"",IF(OR($J$2=$R$2,$J$2=$S$2),"選択なし",IF($J$2=$T$2,通所リハビリテーション!D128,IF($J$2=$U$2,訪問リハビリテーション!C128,""))))</f>
        <v>選択なし</v>
      </c>
    </row>
    <row r="142" spans="18:18" ht="22.5" customHeight="1">
      <c r="R142" s="20" t="str">
        <f>IF(IF(OR($J$2=$R$2,$J$2=$S$2),"選択なし",IF($J$2=$T$2,通所リハビリテーション!D129,IF($J$2=$U$2,訪問リハビリテーション!C129,"")))=0,"",IF(OR($J$2=$R$2,$J$2=$S$2),"選択なし",IF($J$2=$T$2,通所リハビリテーション!D129,IF($J$2=$U$2,訪問リハビリテーション!C129,""))))</f>
        <v>選択なし</v>
      </c>
    </row>
    <row r="143" spans="18:18" ht="22.5" customHeight="1">
      <c r="R143" s="20" t="str">
        <f>IF(IF(OR($J$2=$R$2,$J$2=$S$2),"選択なし",IF($J$2=$T$2,通所リハビリテーション!D130,IF($J$2=$U$2,訪問リハビリテーション!C130,"")))=0,"",IF(OR($J$2=$R$2,$J$2=$S$2),"選択なし",IF($J$2=$T$2,通所リハビリテーション!D130,IF($J$2=$U$2,訪問リハビリテーション!C130,""))))</f>
        <v>選択なし</v>
      </c>
    </row>
    <row r="144" spans="18:18" ht="22.5" customHeight="1">
      <c r="R144" s="20" t="str">
        <f>IF(IF(OR($J$2=$R$2,$J$2=$S$2),"選択なし",IF($J$2=$T$2,通所リハビリテーション!D131,IF($J$2=$U$2,訪問リハビリテーション!C131,"")))=0,"",IF(OR($J$2=$R$2,$J$2=$S$2),"選択なし",IF($J$2=$T$2,通所リハビリテーション!D131,IF($J$2=$U$2,訪問リハビリテーション!C131,""))))</f>
        <v>選択なし</v>
      </c>
    </row>
    <row r="145" spans="18:18" ht="22.5" customHeight="1">
      <c r="R145" s="20" t="str">
        <f>IF(IF(OR($J$2=$R$2,$J$2=$S$2),"選択なし",IF($J$2=$T$2,通所リハビリテーション!D132,IF($J$2=$U$2,訪問リハビリテーション!C132,"")))=0,"",IF(OR($J$2=$R$2,$J$2=$S$2),"選択なし",IF($J$2=$T$2,通所リハビリテーション!D132,IF($J$2=$U$2,訪問リハビリテーション!C132,""))))</f>
        <v>選択なし</v>
      </c>
    </row>
    <row r="146" spans="18:18" ht="22.5" customHeight="1">
      <c r="R146" s="20" t="str">
        <f>IF(IF(OR($J$2=$R$2,$J$2=$S$2),"選択なし",IF($J$2=$T$2,通所リハビリテーション!D133,IF($J$2=$U$2,訪問リハビリテーション!C133,"")))=0,"",IF(OR($J$2=$R$2,$J$2=$S$2),"選択なし",IF($J$2=$T$2,通所リハビリテーション!D133,IF($J$2=$U$2,訪問リハビリテーション!C133,""))))</f>
        <v>選択なし</v>
      </c>
    </row>
    <row r="147" spans="18:18" ht="22.5" customHeight="1">
      <c r="R147" s="20" t="str">
        <f>IF(IF(OR($J$2=$R$2,$J$2=$S$2),"選択なし",IF($J$2=$T$2,通所リハビリテーション!D134,IF($J$2=$U$2,訪問リハビリテーション!C134,"")))=0,"",IF(OR($J$2=$R$2,$J$2=$S$2),"選択なし",IF($J$2=$T$2,通所リハビリテーション!D134,IF($J$2=$U$2,訪問リハビリテーション!C134,""))))</f>
        <v>選択なし</v>
      </c>
    </row>
    <row r="148" spans="18:18" ht="22.5" customHeight="1">
      <c r="R148" s="20" t="str">
        <f>IF(IF(OR($J$2=$R$2,$J$2=$S$2),"選択なし",IF($J$2=$T$2,通所リハビリテーション!D135,IF($J$2=$U$2,訪問リハビリテーション!C135,"")))=0,"",IF(OR($J$2=$R$2,$J$2=$S$2),"選択なし",IF($J$2=$T$2,通所リハビリテーション!D135,IF($J$2=$U$2,訪問リハビリテーション!C135,""))))</f>
        <v>選択なし</v>
      </c>
    </row>
    <row r="149" spans="18:18" ht="22.5" customHeight="1">
      <c r="R149" s="20" t="str">
        <f>IF(IF(OR($J$2=$R$2,$J$2=$S$2),"選択なし",IF($J$2=$T$2,通所リハビリテーション!D136,IF($J$2=$U$2,訪問リハビリテーション!C136,"")))=0,"",IF(OR($J$2=$R$2,$J$2=$S$2),"選択なし",IF($J$2=$T$2,通所リハビリテーション!D136,IF($J$2=$U$2,訪問リハビリテーション!C136,""))))</f>
        <v>選択なし</v>
      </c>
    </row>
    <row r="150" spans="18:18" ht="22.5" customHeight="1">
      <c r="R150" s="20" t="str">
        <f>IF(IF(OR($J$2=$R$2,$J$2=$S$2),"選択なし",IF($J$2=$T$2,通所リハビリテーション!D137,IF($J$2=$U$2,訪問リハビリテーション!C137,"")))=0,"",IF(OR($J$2=$R$2,$J$2=$S$2),"選択なし",IF($J$2=$T$2,通所リハビリテーション!D137,IF($J$2=$U$2,訪問リハビリテーション!C137,""))))</f>
        <v>選択なし</v>
      </c>
    </row>
    <row r="151" spans="18:18" ht="22.5" customHeight="1">
      <c r="R151" s="20" t="str">
        <f>IF(IF(OR($J$2=$R$2,$J$2=$S$2),"選択なし",IF($J$2=$T$2,通所リハビリテーション!D138,IF($J$2=$U$2,訪問リハビリテーション!C138,"")))=0,"",IF(OR($J$2=$R$2,$J$2=$S$2),"選択なし",IF($J$2=$T$2,通所リハビリテーション!D138,IF($J$2=$U$2,訪問リハビリテーション!C138,""))))</f>
        <v>選択なし</v>
      </c>
    </row>
    <row r="152" spans="18:18" ht="22.5" customHeight="1">
      <c r="R152" s="20" t="str">
        <f>IF(IF(OR($J$2=$R$2,$J$2=$S$2),"選択なし",IF($J$2=$T$2,通所リハビリテーション!D139,IF($J$2=$U$2,訪問リハビリテーション!C139,"")))=0,"",IF(OR($J$2=$R$2,$J$2=$S$2),"選択なし",IF($J$2=$T$2,通所リハビリテーション!D139,IF($J$2=$U$2,訪問リハビリテーション!C139,""))))</f>
        <v>選択なし</v>
      </c>
    </row>
    <row r="153" spans="18:18" ht="22.5" customHeight="1">
      <c r="R153" s="20" t="str">
        <f>IF(IF(OR($J$2=$R$2,$J$2=$S$2),"選択なし",IF($J$2=$T$2,通所リハビリテーション!D140,IF($J$2=$U$2,訪問リハビリテーション!C140,"")))=0,"",IF(OR($J$2=$R$2,$J$2=$S$2),"選択なし",IF($J$2=$T$2,通所リハビリテーション!D140,IF($J$2=$U$2,訪問リハビリテーション!C140,""))))</f>
        <v>選択なし</v>
      </c>
    </row>
    <row r="154" spans="18:18" ht="22.5" customHeight="1">
      <c r="R154" s="20" t="str">
        <f>IF(IF(OR($J$2=$R$2,$J$2=$S$2),"選択なし",IF($J$2=$T$2,通所リハビリテーション!D141,IF($J$2=$U$2,訪問リハビリテーション!C141,"")))=0,"",IF(OR($J$2=$R$2,$J$2=$S$2),"選択なし",IF($J$2=$T$2,通所リハビリテーション!D141,IF($J$2=$U$2,訪問リハビリテーション!C141,""))))</f>
        <v>選択なし</v>
      </c>
    </row>
    <row r="155" spans="18:18" ht="22.5" customHeight="1">
      <c r="R155" s="20" t="str">
        <f>IF(IF(OR($J$2=$R$2,$J$2=$S$2),"選択なし",IF($J$2=$T$2,通所リハビリテーション!D142,IF($J$2=$U$2,訪問リハビリテーション!C142,"")))=0,"",IF(OR($J$2=$R$2,$J$2=$S$2),"選択なし",IF($J$2=$T$2,通所リハビリテーション!D142,IF($J$2=$U$2,訪問リハビリテーション!C142,""))))</f>
        <v>選択なし</v>
      </c>
    </row>
    <row r="156" spans="18:18" ht="22.5" customHeight="1">
      <c r="R156" s="20" t="str">
        <f>IF(IF(OR($J$2=$R$2,$J$2=$S$2),"選択なし",IF($J$2=$T$2,通所リハビリテーション!D143,IF($J$2=$U$2,訪問リハビリテーション!C143,"")))=0,"",IF(OR($J$2=$R$2,$J$2=$S$2),"選択なし",IF($J$2=$T$2,通所リハビリテーション!D143,IF($J$2=$U$2,訪問リハビリテーション!C143,""))))</f>
        <v>選択なし</v>
      </c>
    </row>
    <row r="157" spans="18:18" ht="22.5" customHeight="1">
      <c r="R157" s="20" t="str">
        <f>IF(IF(OR($J$2=$R$2,$J$2=$S$2),"選択なし",IF($J$2=$T$2,通所リハビリテーション!D144,IF($J$2=$U$2,訪問リハビリテーション!C144,"")))=0,"",IF(OR($J$2=$R$2,$J$2=$S$2),"選択なし",IF($J$2=$T$2,通所リハビリテーション!D144,IF($J$2=$U$2,訪問リハビリテーション!C144,""))))</f>
        <v>選択なし</v>
      </c>
    </row>
    <row r="158" spans="18:18" ht="22.5" customHeight="1">
      <c r="R158" s="20" t="str">
        <f>IF(IF(OR($J$2=$R$2,$J$2=$S$2),"選択なし",IF($J$2=$T$2,通所リハビリテーション!D145,IF($J$2=$U$2,訪問リハビリテーション!C145,"")))=0,"",IF(OR($J$2=$R$2,$J$2=$S$2),"選択なし",IF($J$2=$T$2,通所リハビリテーション!D145,IF($J$2=$U$2,訪問リハビリテーション!C145,""))))</f>
        <v>選択なし</v>
      </c>
    </row>
    <row r="159" spans="18:18" ht="22.5" customHeight="1">
      <c r="R159" s="20" t="str">
        <f>IF(IF(OR($J$2=$R$2,$J$2=$S$2),"選択なし",IF($J$2=$T$2,通所リハビリテーション!D146,IF($J$2=$U$2,訪問リハビリテーション!C146,"")))=0,"",IF(OR($J$2=$R$2,$J$2=$S$2),"選択なし",IF($J$2=$T$2,通所リハビリテーション!D146,IF($J$2=$U$2,訪問リハビリテーション!C146,""))))</f>
        <v>選択なし</v>
      </c>
    </row>
    <row r="160" spans="18:18" ht="22.5" customHeight="1">
      <c r="R160" s="20" t="str">
        <f>IF(IF(OR($J$2=$R$2,$J$2=$S$2),"選択なし",IF($J$2=$T$2,通所リハビリテーション!D147,IF($J$2=$U$2,訪問リハビリテーション!C147,"")))=0,"",IF(OR($J$2=$R$2,$J$2=$S$2),"選択なし",IF($J$2=$T$2,通所リハビリテーション!D147,IF($J$2=$U$2,訪問リハビリテーション!C147,""))))</f>
        <v>選択なし</v>
      </c>
    </row>
    <row r="161" spans="18:18" ht="22.5" customHeight="1">
      <c r="R161" s="20" t="str">
        <f>IF(IF(OR($J$2=$R$2,$J$2=$S$2),"選択なし",IF($J$2=$T$2,通所リハビリテーション!D148,IF($J$2=$U$2,訪問リハビリテーション!C148,"")))=0,"",IF(OR($J$2=$R$2,$J$2=$S$2),"選択なし",IF($J$2=$T$2,通所リハビリテーション!D148,IF($J$2=$U$2,訪問リハビリテーション!C148,""))))</f>
        <v>選択なし</v>
      </c>
    </row>
  </sheetData>
  <sheetProtection algorithmName="SHA-512" hashValue="MZAfuYK8CHLaYaV0FJehG5OogLqCZH/lSjKSM1Q5OfY2Q9D7yO4RbQQdVi43IeArrPZEVTUVDGZZjYQ+16KNgA==" saltValue="gW/OhFQaZtXojFwS1MBjnQ==" spinCount="100000" sheet="1" objects="1" scenarios="1"/>
  <protectedRanges>
    <protectedRange sqref="J12" name="範囲12"/>
    <protectedRange sqref="J10" name="範囲11"/>
    <protectedRange sqref="J8" name="範囲10"/>
    <protectedRange sqref="J6" name="範囲9"/>
    <protectedRange sqref="J4" name="範囲8"/>
    <protectedRange sqref="J2" name="範囲7"/>
    <protectedRange sqref="J2" name="範囲1"/>
    <protectedRange sqref="J4" name="範囲2"/>
    <protectedRange sqref="J6" name="範囲3"/>
    <protectedRange sqref="J8" name="範囲4"/>
    <protectedRange sqref="J10" name="範囲5"/>
    <protectedRange sqref="J12" name="範囲6"/>
  </protectedRanges>
  <mergeCells count="16">
    <mergeCell ref="J2:O2"/>
    <mergeCell ref="J4:O4"/>
    <mergeCell ref="J8:O8"/>
    <mergeCell ref="B8:G8"/>
    <mergeCell ref="B2:G2"/>
    <mergeCell ref="B4:G4"/>
    <mergeCell ref="B6:G6"/>
    <mergeCell ref="J6:O6"/>
    <mergeCell ref="B10:G10"/>
    <mergeCell ref="J10:O10"/>
    <mergeCell ref="B15:G18"/>
    <mergeCell ref="B12:G12"/>
    <mergeCell ref="J12:O12"/>
    <mergeCell ref="J15:O15"/>
    <mergeCell ref="J16:J18"/>
    <mergeCell ref="K16:O18"/>
  </mergeCells>
  <phoneticPr fontId="2"/>
  <dataValidations count="6">
    <dataValidation type="list" allowBlank="1" showInputMessage="1" showErrorMessage="1" sqref="J2:O2" xr:uid="{8E673620-C35F-4139-B670-56D09DA982F4}">
      <formula1>$R$2:$U$2</formula1>
    </dataValidation>
    <dataValidation type="list" allowBlank="1" showInputMessage="1" showErrorMessage="1" sqref="J4:O4" xr:uid="{A7E544BF-9D04-4279-8206-FBA48F174956}">
      <formula1>$R$4:$X$4</formula1>
    </dataValidation>
    <dataValidation type="list" allowBlank="1" showInputMessage="1" showErrorMessage="1" sqref="J8:O8" xr:uid="{F0AA4366-7761-4C75-B6D8-347F6FA65BDF}">
      <formula1>$R$8:$U$8</formula1>
    </dataValidation>
    <dataValidation type="list" allowBlank="1" showInputMessage="1" showErrorMessage="1" sqref="J10:O10" xr:uid="{1B6D2144-6A1A-438C-AE9A-44D22DCBE57A}">
      <formula1>$R$15:$R$161</formula1>
    </dataValidation>
    <dataValidation type="list" allowBlank="1" showInputMessage="1" showErrorMessage="1" sqref="J6:O6" xr:uid="{264F6245-09AB-4796-839C-53A20BD343E0}">
      <formula1>$R$6:$T$6</formula1>
    </dataValidation>
    <dataValidation type="list" allowBlank="1" showInputMessage="1" showErrorMessage="1" sqref="J12:O12" xr:uid="{B350939C-AFDD-40F3-A797-D0FB850046C0}">
      <formula1>$R$12:$AT$12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5DC60-6556-42D2-A631-C7E3700950A0}">
  <dimension ref="A1:AO31"/>
  <sheetViews>
    <sheetView workbookViewId="0">
      <pane xSplit="1" ySplit="1" topLeftCell="B2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A15" sqref="A15:XFD15"/>
    </sheetView>
  </sheetViews>
  <sheetFormatPr defaultRowHeight="18"/>
  <cols>
    <col min="1" max="1" width="10.5" customWidth="1"/>
    <col min="2" max="3" width="17.3984375" customWidth="1"/>
    <col min="5" max="6" width="11.59765625" customWidth="1"/>
    <col min="8" max="8" width="15.09765625" bestFit="1" customWidth="1"/>
    <col min="9" max="9" width="19.19921875" bestFit="1" customWidth="1"/>
    <col min="10" max="10" width="12.5" customWidth="1"/>
    <col min="13" max="13" width="14.19921875" customWidth="1"/>
    <col min="14" max="20" width="7.19921875" bestFit="1" customWidth="1"/>
    <col min="21" max="21" width="8.19921875" bestFit="1" customWidth="1"/>
    <col min="22" max="29" width="9.19921875" bestFit="1" customWidth="1"/>
    <col min="30" max="31" width="7.5" bestFit="1" customWidth="1"/>
    <col min="32" max="35" width="9.19921875" bestFit="1" customWidth="1"/>
    <col min="36" max="36" width="7.5" bestFit="1" customWidth="1"/>
    <col min="37" max="37" width="9.19921875" bestFit="1" customWidth="1"/>
    <col min="38" max="39" width="9.19921875" customWidth="1"/>
    <col min="40" max="41" width="9.19921875" bestFit="1" customWidth="1"/>
  </cols>
  <sheetData>
    <row r="1" spans="1:41" s="18" customFormat="1" ht="37.5" customHeight="1">
      <c r="A1" s="18" t="s">
        <v>0</v>
      </c>
      <c r="B1" s="18" t="s">
        <v>79</v>
      </c>
      <c r="C1" s="18" t="s">
        <v>60</v>
      </c>
      <c r="D1" s="18" t="s">
        <v>63</v>
      </c>
      <c r="E1" s="19" t="s">
        <v>64</v>
      </c>
      <c r="F1" s="19" t="s">
        <v>65</v>
      </c>
      <c r="G1" s="19" t="s">
        <v>62</v>
      </c>
      <c r="H1" s="18" t="s">
        <v>67</v>
      </c>
      <c r="I1" s="18" t="s">
        <v>66</v>
      </c>
      <c r="J1" s="19" t="s">
        <v>24</v>
      </c>
      <c r="K1" s="18" t="s">
        <v>26</v>
      </c>
      <c r="L1" s="18" t="s">
        <v>22</v>
      </c>
      <c r="M1" s="19" t="s">
        <v>61</v>
      </c>
    </row>
    <row r="2" spans="1:41">
      <c r="A2" t="s">
        <v>8</v>
      </c>
      <c r="B2" t="s">
        <v>80</v>
      </c>
      <c r="C2" t="s">
        <v>57</v>
      </c>
      <c r="D2">
        <v>802</v>
      </c>
      <c r="E2">
        <v>75</v>
      </c>
      <c r="F2">
        <v>498</v>
      </c>
      <c r="G2">
        <f>SUM(D2:E2)*30+F2</f>
        <v>26808</v>
      </c>
      <c r="H2" s="1">
        <f>(G2*10.27)*0.1</f>
        <v>27531.815999999999</v>
      </c>
      <c r="I2" s="1">
        <f t="shared" ref="I2:I7" si="0">((G2*10.27)*7.1%)*0.1</f>
        <v>1954.7589359999999</v>
      </c>
      <c r="J2">
        <v>1860</v>
      </c>
      <c r="K2">
        <v>2380</v>
      </c>
      <c r="L2">
        <v>400</v>
      </c>
      <c r="M2" s="1">
        <f>SUM(J2:L2)*30+H2+I2</f>
        <v>168686.57493599999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>
      <c r="A3" t="s">
        <v>8</v>
      </c>
      <c r="B3" t="s">
        <v>80</v>
      </c>
      <c r="C3" t="s">
        <v>56</v>
      </c>
      <c r="D3">
        <v>802</v>
      </c>
      <c r="E3">
        <v>75</v>
      </c>
      <c r="F3">
        <v>498</v>
      </c>
      <c r="G3">
        <f t="shared" ref="G3:G31" si="1">SUM(D3:E3)*30+F3</f>
        <v>26808</v>
      </c>
      <c r="H3" s="1">
        <f t="shared" ref="H3:H5" si="2">(G3*10.27)*0.1</f>
        <v>27531.815999999999</v>
      </c>
      <c r="I3" s="1">
        <f t="shared" si="0"/>
        <v>1954.7589359999999</v>
      </c>
      <c r="J3">
        <v>390</v>
      </c>
      <c r="K3" s="1">
        <v>880</v>
      </c>
      <c r="L3">
        <v>400</v>
      </c>
      <c r="M3" s="1">
        <f t="shared" ref="M3:M31" si="3">SUM(J3:L3)*30+H3+I3</f>
        <v>79586.57493599999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>
      <c r="A4" t="s">
        <v>8</v>
      </c>
      <c r="B4" t="s">
        <v>80</v>
      </c>
      <c r="C4" t="s">
        <v>58</v>
      </c>
      <c r="D4">
        <v>802</v>
      </c>
      <c r="E4">
        <v>75</v>
      </c>
      <c r="F4">
        <v>498</v>
      </c>
      <c r="G4">
        <f t="shared" si="1"/>
        <v>26808</v>
      </c>
      <c r="H4" s="1">
        <f t="shared" si="2"/>
        <v>27531.815999999999</v>
      </c>
      <c r="I4" s="1">
        <f t="shared" si="0"/>
        <v>1954.7589359999999</v>
      </c>
      <c r="J4">
        <v>650</v>
      </c>
      <c r="K4" s="1">
        <v>1370</v>
      </c>
      <c r="L4">
        <v>400</v>
      </c>
      <c r="M4" s="1">
        <f t="shared" si="3"/>
        <v>102086.57493599999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>
      <c r="A5" t="s">
        <v>8</v>
      </c>
      <c r="B5" t="s">
        <v>80</v>
      </c>
      <c r="C5" t="s">
        <v>59</v>
      </c>
      <c r="D5">
        <v>802</v>
      </c>
      <c r="E5">
        <v>75</v>
      </c>
      <c r="F5">
        <v>498</v>
      </c>
      <c r="G5">
        <f t="shared" si="1"/>
        <v>26808</v>
      </c>
      <c r="H5" s="1">
        <f t="shared" si="2"/>
        <v>27531.815999999999</v>
      </c>
      <c r="I5" s="1">
        <f t="shared" si="0"/>
        <v>1954.7589359999999</v>
      </c>
      <c r="J5">
        <v>1360</v>
      </c>
      <c r="K5" s="1">
        <v>1370</v>
      </c>
      <c r="L5">
        <v>400</v>
      </c>
      <c r="M5" s="1">
        <f t="shared" si="3"/>
        <v>123386.57493599999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>
      <c r="A6" t="s">
        <v>8</v>
      </c>
      <c r="B6" t="s">
        <v>81</v>
      </c>
      <c r="C6" t="s">
        <v>57</v>
      </c>
      <c r="D6">
        <v>802</v>
      </c>
      <c r="E6">
        <v>75</v>
      </c>
      <c r="F6">
        <v>498</v>
      </c>
      <c r="G6">
        <f t="shared" si="1"/>
        <v>26808</v>
      </c>
      <c r="H6" s="1">
        <f>(G6*10.27)*0.2</f>
        <v>55063.631999999998</v>
      </c>
      <c r="I6" s="1">
        <f>((G6*10.27)*7.1%)*0.1</f>
        <v>1954.7589359999999</v>
      </c>
      <c r="J6">
        <v>1860</v>
      </c>
      <c r="K6">
        <v>2380</v>
      </c>
      <c r="L6">
        <v>400</v>
      </c>
      <c r="M6" s="1">
        <f t="shared" si="3"/>
        <v>196218.39093599998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>
      <c r="A7" t="s">
        <v>8</v>
      </c>
      <c r="B7" t="s">
        <v>82</v>
      </c>
      <c r="C7" t="s">
        <v>57</v>
      </c>
      <c r="D7">
        <v>802</v>
      </c>
      <c r="E7">
        <v>75</v>
      </c>
      <c r="F7">
        <v>498</v>
      </c>
      <c r="G7">
        <f t="shared" si="1"/>
        <v>26808</v>
      </c>
      <c r="H7" s="1">
        <f>(G7*10.27)*0.3</f>
        <v>82595.447999999989</v>
      </c>
      <c r="I7" s="1">
        <f t="shared" si="0"/>
        <v>1954.7589359999999</v>
      </c>
      <c r="J7">
        <v>1860</v>
      </c>
      <c r="K7">
        <v>2380</v>
      </c>
      <c r="L7">
        <v>400</v>
      </c>
      <c r="M7" s="1">
        <f t="shared" si="3"/>
        <v>223750.20693599997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>
      <c r="A8" t="s">
        <v>9</v>
      </c>
      <c r="B8" t="s">
        <v>80</v>
      </c>
      <c r="C8" t="s">
        <v>57</v>
      </c>
      <c r="D8">
        <v>848</v>
      </c>
      <c r="E8">
        <v>75</v>
      </c>
      <c r="F8">
        <v>498</v>
      </c>
      <c r="G8">
        <f t="shared" si="1"/>
        <v>28188</v>
      </c>
      <c r="H8" s="1">
        <f>(G8*10.27)*0.1</f>
        <v>28949.076000000001</v>
      </c>
      <c r="I8" s="1">
        <f>((G8*10.27)*7.1%)*0.1</f>
        <v>2055.3843959999999</v>
      </c>
      <c r="J8">
        <v>1860</v>
      </c>
      <c r="K8">
        <v>2380</v>
      </c>
      <c r="L8">
        <v>400</v>
      </c>
      <c r="M8" s="1">
        <f t="shared" si="3"/>
        <v>170204.46039600001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>
      <c r="A9" t="s">
        <v>9</v>
      </c>
      <c r="B9" t="s">
        <v>80</v>
      </c>
      <c r="C9" t="s">
        <v>56</v>
      </c>
      <c r="D9">
        <v>848</v>
      </c>
      <c r="E9">
        <v>75</v>
      </c>
      <c r="F9">
        <v>498</v>
      </c>
      <c r="G9">
        <f t="shared" si="1"/>
        <v>28188</v>
      </c>
      <c r="H9" s="1">
        <f t="shared" ref="H9:H11" si="4">(G9*10.27)*0.1</f>
        <v>28949.076000000001</v>
      </c>
      <c r="I9" s="1">
        <f>((G9*10.27)*7.1%)*0.1</f>
        <v>2055.3843959999999</v>
      </c>
      <c r="J9">
        <v>390</v>
      </c>
      <c r="K9" s="1">
        <v>880</v>
      </c>
      <c r="L9">
        <v>400</v>
      </c>
      <c r="M9" s="1">
        <f t="shared" si="3"/>
        <v>81104.460395999995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>
      <c r="A10" t="s">
        <v>9</v>
      </c>
      <c r="B10" t="s">
        <v>80</v>
      </c>
      <c r="C10" t="s">
        <v>58</v>
      </c>
      <c r="D10">
        <v>848</v>
      </c>
      <c r="E10">
        <v>75</v>
      </c>
      <c r="F10">
        <v>498</v>
      </c>
      <c r="G10">
        <f t="shared" si="1"/>
        <v>28188</v>
      </c>
      <c r="H10" s="1">
        <f t="shared" si="4"/>
        <v>28949.076000000001</v>
      </c>
      <c r="I10" s="1">
        <f t="shared" ref="I10:I29" si="5">((G10*10.27)*7.1%)*0.1</f>
        <v>2055.3843959999999</v>
      </c>
      <c r="J10">
        <v>650</v>
      </c>
      <c r="K10" s="1">
        <v>1370</v>
      </c>
      <c r="L10">
        <v>400</v>
      </c>
      <c r="M10" s="1">
        <f t="shared" si="3"/>
        <v>103604.46039599999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>
      <c r="A11" t="s">
        <v>9</v>
      </c>
      <c r="B11" t="s">
        <v>80</v>
      </c>
      <c r="C11" t="s">
        <v>59</v>
      </c>
      <c r="D11">
        <v>848</v>
      </c>
      <c r="E11">
        <v>75</v>
      </c>
      <c r="F11">
        <v>498</v>
      </c>
      <c r="G11">
        <f t="shared" si="1"/>
        <v>28188</v>
      </c>
      <c r="H11" s="1">
        <f t="shared" si="4"/>
        <v>28949.076000000001</v>
      </c>
      <c r="I11" s="1">
        <f t="shared" si="5"/>
        <v>2055.3843959999999</v>
      </c>
      <c r="J11">
        <v>1360</v>
      </c>
      <c r="K11" s="1">
        <v>1370</v>
      </c>
      <c r="L11">
        <v>400</v>
      </c>
      <c r="M11" s="1">
        <f t="shared" si="3"/>
        <v>124904.46039599999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>
      <c r="A12" t="s">
        <v>9</v>
      </c>
      <c r="B12" t="s">
        <v>81</v>
      </c>
      <c r="C12" t="s">
        <v>57</v>
      </c>
      <c r="D12">
        <v>848</v>
      </c>
      <c r="E12">
        <v>75</v>
      </c>
      <c r="F12">
        <v>498</v>
      </c>
      <c r="G12">
        <f t="shared" si="1"/>
        <v>28188</v>
      </c>
      <c r="H12" s="1">
        <f>(G12*10.27)*0.2</f>
        <v>57898.152000000002</v>
      </c>
      <c r="I12" s="1">
        <f>((G12*10.27)*7.1%)*0.2</f>
        <v>4110.7687919999998</v>
      </c>
      <c r="J12">
        <v>1860</v>
      </c>
      <c r="K12">
        <v>2380</v>
      </c>
      <c r="L12">
        <v>400</v>
      </c>
      <c r="M12" s="1">
        <f t="shared" si="3"/>
        <v>201208.92079199999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>
      <c r="A13" t="s">
        <v>9</v>
      </c>
      <c r="B13" t="s">
        <v>82</v>
      </c>
      <c r="C13" t="s">
        <v>57</v>
      </c>
      <c r="D13">
        <v>848</v>
      </c>
      <c r="E13">
        <v>75</v>
      </c>
      <c r="F13">
        <v>498</v>
      </c>
      <c r="G13">
        <f t="shared" si="1"/>
        <v>28188</v>
      </c>
      <c r="H13" s="1">
        <f>(G13*10.27)*0.3</f>
        <v>86847.228000000003</v>
      </c>
      <c r="I13" s="1">
        <f>((G13*10.27)*7.1%)*0.3</f>
        <v>6166.1531879999993</v>
      </c>
      <c r="J13">
        <v>1860</v>
      </c>
      <c r="K13">
        <v>2380</v>
      </c>
      <c r="L13">
        <v>400</v>
      </c>
      <c r="M13" s="1">
        <f t="shared" si="3"/>
        <v>232213.381188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>
      <c r="A14" t="s">
        <v>10</v>
      </c>
      <c r="B14" t="s">
        <v>80</v>
      </c>
      <c r="C14" t="s">
        <v>57</v>
      </c>
      <c r="D14">
        <v>913</v>
      </c>
      <c r="E14">
        <v>75</v>
      </c>
      <c r="F14">
        <v>498</v>
      </c>
      <c r="G14">
        <f t="shared" si="1"/>
        <v>30138</v>
      </c>
      <c r="H14" s="1">
        <f>(G14*10.27)*0.1</f>
        <v>30951.726000000002</v>
      </c>
      <c r="I14" s="1">
        <f t="shared" si="5"/>
        <v>2197.5725459999999</v>
      </c>
      <c r="J14">
        <v>1860</v>
      </c>
      <c r="K14">
        <v>2380</v>
      </c>
      <c r="L14">
        <v>400</v>
      </c>
      <c r="M14" s="1">
        <f t="shared" si="3"/>
        <v>172349.29854600001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>
      <c r="A15" t="s">
        <v>10</v>
      </c>
      <c r="B15" t="s">
        <v>80</v>
      </c>
      <c r="C15" t="s">
        <v>56</v>
      </c>
      <c r="D15">
        <v>913</v>
      </c>
      <c r="E15">
        <v>75</v>
      </c>
      <c r="F15">
        <v>498</v>
      </c>
      <c r="G15">
        <f t="shared" ref="G15:G17" si="6">SUM(D15:E15)*30+F15</f>
        <v>30138</v>
      </c>
      <c r="H15" s="1">
        <f t="shared" ref="H15:H17" si="7">(G15*10.27)*0.1</f>
        <v>30951.726000000002</v>
      </c>
      <c r="I15" s="1">
        <f t="shared" si="5"/>
        <v>2197.5725459999999</v>
      </c>
      <c r="J15">
        <v>390</v>
      </c>
      <c r="K15" s="1">
        <v>880</v>
      </c>
      <c r="L15">
        <v>400</v>
      </c>
      <c r="M15" s="1">
        <f t="shared" ref="M15:M17" si="8">SUM(J15:L15)*30+H15+I15</f>
        <v>83249.298545999991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>
      <c r="A16" t="s">
        <v>10</v>
      </c>
      <c r="B16" t="s">
        <v>80</v>
      </c>
      <c r="C16" t="s">
        <v>58</v>
      </c>
      <c r="D16">
        <v>913</v>
      </c>
      <c r="E16">
        <v>75</v>
      </c>
      <c r="F16">
        <v>498</v>
      </c>
      <c r="G16">
        <f t="shared" si="6"/>
        <v>30138</v>
      </c>
      <c r="H16" s="1">
        <f t="shared" si="7"/>
        <v>30951.726000000002</v>
      </c>
      <c r="I16" s="1">
        <f t="shared" si="5"/>
        <v>2197.5725459999999</v>
      </c>
      <c r="J16">
        <v>650</v>
      </c>
      <c r="K16" s="1">
        <v>1370</v>
      </c>
      <c r="L16">
        <v>400</v>
      </c>
      <c r="M16" s="1">
        <f t="shared" si="8"/>
        <v>105749.29854599999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>
      <c r="A17" t="s">
        <v>10</v>
      </c>
      <c r="B17" t="s">
        <v>80</v>
      </c>
      <c r="C17" t="s">
        <v>59</v>
      </c>
      <c r="D17">
        <v>913</v>
      </c>
      <c r="E17">
        <v>75</v>
      </c>
      <c r="F17">
        <v>498</v>
      </c>
      <c r="G17">
        <f t="shared" si="6"/>
        <v>30138</v>
      </c>
      <c r="H17" s="1">
        <f t="shared" si="7"/>
        <v>30951.726000000002</v>
      </c>
      <c r="I17" s="1">
        <f t="shared" si="5"/>
        <v>2197.5725459999999</v>
      </c>
      <c r="J17">
        <v>1360</v>
      </c>
      <c r="K17" s="1">
        <v>1370</v>
      </c>
      <c r="L17">
        <v>400</v>
      </c>
      <c r="M17" s="1">
        <f t="shared" si="8"/>
        <v>127049.29854599999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>
      <c r="A18" t="s">
        <v>10</v>
      </c>
      <c r="B18" t="s">
        <v>81</v>
      </c>
      <c r="C18" t="s">
        <v>57</v>
      </c>
      <c r="D18">
        <v>913</v>
      </c>
      <c r="E18">
        <v>75</v>
      </c>
      <c r="F18">
        <v>498</v>
      </c>
      <c r="G18">
        <f t="shared" si="1"/>
        <v>30138</v>
      </c>
      <c r="H18" s="1">
        <f>(G18*10.27)*0.2</f>
        <v>61903.452000000005</v>
      </c>
      <c r="I18" s="1">
        <f>((G18*10.27)*7.1%)*0.2</f>
        <v>4395.1450919999997</v>
      </c>
      <c r="J18">
        <v>1860</v>
      </c>
      <c r="K18">
        <v>2380</v>
      </c>
      <c r="L18">
        <v>400</v>
      </c>
      <c r="M18" s="1">
        <f t="shared" si="3"/>
        <v>205498.59709199998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>
      <c r="A19" t="s">
        <v>10</v>
      </c>
      <c r="B19" t="s">
        <v>82</v>
      </c>
      <c r="C19" t="s">
        <v>57</v>
      </c>
      <c r="D19">
        <v>913</v>
      </c>
      <c r="E19">
        <v>75</v>
      </c>
      <c r="F19">
        <v>498</v>
      </c>
      <c r="G19">
        <f t="shared" si="1"/>
        <v>30138</v>
      </c>
      <c r="H19" s="1">
        <f>(G19*10.27)*0.3</f>
        <v>92855.178</v>
      </c>
      <c r="I19" s="1">
        <f>((G19*10.27)*7.1%)*0.3</f>
        <v>6592.7176379999992</v>
      </c>
      <c r="J19">
        <v>1860</v>
      </c>
      <c r="K19">
        <v>2380</v>
      </c>
      <c r="L19">
        <v>400</v>
      </c>
      <c r="M19" s="1">
        <f t="shared" si="3"/>
        <v>238647.89563800002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>
      <c r="A20" t="s">
        <v>11</v>
      </c>
      <c r="B20" t="s">
        <v>80</v>
      </c>
      <c r="C20" t="s">
        <v>57</v>
      </c>
      <c r="D20">
        <v>968</v>
      </c>
      <c r="E20">
        <v>75</v>
      </c>
      <c r="F20">
        <v>498</v>
      </c>
      <c r="G20">
        <f t="shared" si="1"/>
        <v>31788</v>
      </c>
      <c r="H20" s="1">
        <f>(G20*10.27)*0.1</f>
        <v>32646.276000000002</v>
      </c>
      <c r="I20" s="1">
        <f t="shared" si="5"/>
        <v>2317.8855959999996</v>
      </c>
      <c r="J20">
        <v>1860</v>
      </c>
      <c r="K20">
        <v>2380</v>
      </c>
      <c r="L20">
        <v>400</v>
      </c>
      <c r="M20" s="1">
        <f t="shared" si="3"/>
        <v>174164.16159600002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>
      <c r="A21" t="s">
        <v>11</v>
      </c>
      <c r="B21" t="s">
        <v>80</v>
      </c>
      <c r="C21" t="s">
        <v>56</v>
      </c>
      <c r="D21">
        <v>968</v>
      </c>
      <c r="E21">
        <v>75</v>
      </c>
      <c r="F21">
        <v>498</v>
      </c>
      <c r="G21">
        <f t="shared" ref="G21:G23" si="9">SUM(D21:E21)*30+F21</f>
        <v>31788</v>
      </c>
      <c r="H21" s="1">
        <f t="shared" ref="H21" si="10">(G21*10.27)*0.1</f>
        <v>32646.276000000002</v>
      </c>
      <c r="I21" s="1">
        <f t="shared" si="5"/>
        <v>2317.8855959999996</v>
      </c>
      <c r="J21">
        <v>390</v>
      </c>
      <c r="K21" s="1">
        <v>880</v>
      </c>
      <c r="L21">
        <v>400</v>
      </c>
      <c r="M21" s="1">
        <f t="shared" si="3"/>
        <v>85064.161595999991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>
      <c r="A22" t="s">
        <v>11</v>
      </c>
      <c r="B22" t="s">
        <v>80</v>
      </c>
      <c r="C22" t="s">
        <v>58</v>
      </c>
      <c r="D22">
        <v>968</v>
      </c>
      <c r="E22">
        <v>75</v>
      </c>
      <c r="F22">
        <v>498</v>
      </c>
      <c r="G22">
        <f t="shared" si="9"/>
        <v>31788</v>
      </c>
      <c r="H22" s="1">
        <f>(G22*10.27)*0.1</f>
        <v>32646.276000000002</v>
      </c>
      <c r="I22" s="1">
        <f t="shared" si="5"/>
        <v>2317.8855959999996</v>
      </c>
      <c r="J22">
        <v>650</v>
      </c>
      <c r="K22" s="1">
        <v>1370</v>
      </c>
      <c r="L22">
        <v>400</v>
      </c>
      <c r="M22" s="1">
        <f t="shared" si="3"/>
        <v>107564.16159599999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>
      <c r="A23" t="s">
        <v>11</v>
      </c>
      <c r="B23" t="s">
        <v>80</v>
      </c>
      <c r="C23" t="s">
        <v>59</v>
      </c>
      <c r="D23">
        <v>968</v>
      </c>
      <c r="E23">
        <v>75</v>
      </c>
      <c r="F23">
        <v>498</v>
      </c>
      <c r="G23">
        <f t="shared" si="9"/>
        <v>31788</v>
      </c>
      <c r="H23" s="1">
        <f>(G23*10.27)*0.1</f>
        <v>32646.276000000002</v>
      </c>
      <c r="I23" s="1">
        <f t="shared" si="5"/>
        <v>2317.8855959999996</v>
      </c>
      <c r="J23">
        <v>1360</v>
      </c>
      <c r="K23" s="1">
        <v>1370</v>
      </c>
      <c r="L23">
        <v>400</v>
      </c>
      <c r="M23" s="1">
        <f t="shared" si="3"/>
        <v>128864.16159599999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>
      <c r="A24" t="s">
        <v>11</v>
      </c>
      <c r="B24" t="s">
        <v>81</v>
      </c>
      <c r="C24" t="s">
        <v>57</v>
      </c>
      <c r="D24">
        <v>968</v>
      </c>
      <c r="E24">
        <v>75</v>
      </c>
      <c r="F24">
        <v>498</v>
      </c>
      <c r="G24">
        <f t="shared" si="1"/>
        <v>31788</v>
      </c>
      <c r="H24" s="1">
        <f>(G24*10.27)*0.2</f>
        <v>65292.552000000003</v>
      </c>
      <c r="I24" s="1">
        <f>((G24*10.27)*7.1%)*0.2</f>
        <v>4635.7711919999992</v>
      </c>
      <c r="J24">
        <v>1860</v>
      </c>
      <c r="K24">
        <v>2380</v>
      </c>
      <c r="L24">
        <v>400</v>
      </c>
      <c r="M24" s="1">
        <f t="shared" si="3"/>
        <v>209128.32319199998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>
      <c r="A25" t="s">
        <v>11</v>
      </c>
      <c r="B25" t="s">
        <v>82</v>
      </c>
      <c r="C25" t="s">
        <v>57</v>
      </c>
      <c r="D25">
        <v>968</v>
      </c>
      <c r="E25">
        <v>75</v>
      </c>
      <c r="F25">
        <v>498</v>
      </c>
      <c r="G25">
        <f t="shared" si="1"/>
        <v>31788</v>
      </c>
      <c r="H25" s="1">
        <f>(G25*10.27)*0.3</f>
        <v>97938.827999999994</v>
      </c>
      <c r="I25" s="1">
        <f>((G25*10.27)*7.1%)*0.3</f>
        <v>6953.6567879999993</v>
      </c>
      <c r="J25">
        <v>1860</v>
      </c>
      <c r="K25">
        <v>2380</v>
      </c>
      <c r="L25">
        <v>400</v>
      </c>
      <c r="M25" s="1">
        <f t="shared" si="3"/>
        <v>244092.48478799997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>
      <c r="A26" t="s">
        <v>12</v>
      </c>
      <c r="B26" t="s">
        <v>80</v>
      </c>
      <c r="C26" t="s">
        <v>57</v>
      </c>
      <c r="D26">
        <v>1018</v>
      </c>
      <c r="E26">
        <v>75</v>
      </c>
      <c r="F26">
        <v>498</v>
      </c>
      <c r="G26">
        <f t="shared" si="1"/>
        <v>33288</v>
      </c>
      <c r="H26" s="1">
        <f>(G26*10.27)*0.1</f>
        <v>34186.776000000005</v>
      </c>
      <c r="I26" s="1">
        <f t="shared" si="5"/>
        <v>2427.2610959999997</v>
      </c>
      <c r="J26">
        <v>1860</v>
      </c>
      <c r="K26">
        <v>2380</v>
      </c>
      <c r="L26">
        <v>400</v>
      </c>
      <c r="M26" s="1">
        <f t="shared" si="3"/>
        <v>175814.03709600001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>
      <c r="A27" t="s">
        <v>12</v>
      </c>
      <c r="B27" t="s">
        <v>80</v>
      </c>
      <c r="C27" t="s">
        <v>56</v>
      </c>
      <c r="D27">
        <v>1018</v>
      </c>
      <c r="E27">
        <v>75</v>
      </c>
      <c r="F27">
        <v>498</v>
      </c>
      <c r="G27">
        <f t="shared" ref="G27:G29" si="11">SUM(D27:E27)*30+F27</f>
        <v>33288</v>
      </c>
      <c r="H27" s="1">
        <f t="shared" ref="H27:H29" si="12">(G27*10.27)*0.1</f>
        <v>34186.776000000005</v>
      </c>
      <c r="I27" s="1">
        <f t="shared" si="5"/>
        <v>2427.2610959999997</v>
      </c>
      <c r="J27">
        <v>390</v>
      </c>
      <c r="K27" s="1">
        <v>880</v>
      </c>
      <c r="L27">
        <v>400</v>
      </c>
      <c r="M27" s="1">
        <f t="shared" si="3"/>
        <v>86714.037096000015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>
      <c r="A28" t="s">
        <v>12</v>
      </c>
      <c r="B28" t="s">
        <v>80</v>
      </c>
      <c r="C28" t="s">
        <v>58</v>
      </c>
      <c r="D28">
        <v>1018</v>
      </c>
      <c r="E28">
        <v>75</v>
      </c>
      <c r="F28">
        <v>498</v>
      </c>
      <c r="G28">
        <f t="shared" si="11"/>
        <v>33288</v>
      </c>
      <c r="H28" s="1">
        <f t="shared" si="12"/>
        <v>34186.776000000005</v>
      </c>
      <c r="I28" s="1">
        <f t="shared" si="5"/>
        <v>2427.2610959999997</v>
      </c>
      <c r="J28">
        <v>650</v>
      </c>
      <c r="K28" s="1">
        <v>1370</v>
      </c>
      <c r="L28">
        <v>400</v>
      </c>
      <c r="M28" s="1">
        <f t="shared" si="3"/>
        <v>109214.03709600001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>
      <c r="A29" t="s">
        <v>12</v>
      </c>
      <c r="B29" t="s">
        <v>80</v>
      </c>
      <c r="C29" t="s">
        <v>59</v>
      </c>
      <c r="D29">
        <v>1018</v>
      </c>
      <c r="E29">
        <v>75</v>
      </c>
      <c r="F29">
        <v>498</v>
      </c>
      <c r="G29">
        <f t="shared" si="11"/>
        <v>33288</v>
      </c>
      <c r="H29" s="1">
        <f t="shared" si="12"/>
        <v>34186.776000000005</v>
      </c>
      <c r="I29" s="1">
        <f t="shared" si="5"/>
        <v>2427.2610959999997</v>
      </c>
      <c r="J29">
        <v>1360</v>
      </c>
      <c r="K29" s="1">
        <v>1370</v>
      </c>
      <c r="L29">
        <v>400</v>
      </c>
      <c r="M29" s="1">
        <f t="shared" si="3"/>
        <v>130514.03709600001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>
      <c r="A30" t="s">
        <v>12</v>
      </c>
      <c r="B30" t="s">
        <v>81</v>
      </c>
      <c r="C30" t="s">
        <v>57</v>
      </c>
      <c r="D30">
        <v>1018</v>
      </c>
      <c r="E30">
        <v>75</v>
      </c>
      <c r="F30">
        <v>498</v>
      </c>
      <c r="G30">
        <f t="shared" si="1"/>
        <v>33288</v>
      </c>
      <c r="H30" s="1">
        <f>(G30*10.27)*0.2</f>
        <v>68373.552000000011</v>
      </c>
      <c r="I30" s="1">
        <f>((G30*10.27)*7.1%)*0.2</f>
        <v>4854.5221919999994</v>
      </c>
      <c r="J30">
        <v>1860</v>
      </c>
      <c r="K30">
        <v>2380</v>
      </c>
      <c r="L30">
        <v>400</v>
      </c>
      <c r="M30" s="1">
        <f t="shared" si="3"/>
        <v>212428.07419200003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>
      <c r="A31" t="s">
        <v>12</v>
      </c>
      <c r="B31" t="s">
        <v>82</v>
      </c>
      <c r="C31" t="s">
        <v>57</v>
      </c>
      <c r="D31">
        <v>1018</v>
      </c>
      <c r="E31">
        <v>75</v>
      </c>
      <c r="F31">
        <v>498</v>
      </c>
      <c r="G31">
        <f t="shared" si="1"/>
        <v>33288</v>
      </c>
      <c r="H31" s="1">
        <f>(G31*10.27)*0.3</f>
        <v>102560.32799999999</v>
      </c>
      <c r="I31" s="1">
        <f>((G31*10.27)*7.1%)*0.3</f>
        <v>7281.7832879999996</v>
      </c>
      <c r="J31">
        <v>1860</v>
      </c>
      <c r="K31">
        <v>2380</v>
      </c>
      <c r="L31">
        <v>400</v>
      </c>
      <c r="M31" s="1">
        <f t="shared" si="3"/>
        <v>249042.11128799999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</sheetData>
  <phoneticPr fontId="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FA309-3D78-4E11-91F7-1D3E88C0AC92}">
  <dimension ref="A1:AO43"/>
  <sheetViews>
    <sheetView workbookViewId="0">
      <pane xSplit="3" ySplit="1" topLeftCell="I26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A15" sqref="A15:XFD15"/>
    </sheetView>
  </sheetViews>
  <sheetFormatPr defaultRowHeight="18"/>
  <cols>
    <col min="1" max="1" width="10" bestFit="1" customWidth="1"/>
    <col min="3" max="3" width="11" bestFit="1" customWidth="1"/>
    <col min="7" max="7" width="15.09765625" bestFit="1" customWidth="1"/>
    <col min="8" max="8" width="17.19921875" bestFit="1" customWidth="1"/>
    <col min="9" max="9" width="12.5" bestFit="1" customWidth="1"/>
    <col min="13" max="13" width="8.09765625" bestFit="1" customWidth="1"/>
    <col min="14" max="20" width="7.19921875" bestFit="1" customWidth="1"/>
    <col min="21" max="21" width="8.19921875" bestFit="1" customWidth="1"/>
    <col min="22" max="29" width="9.19921875" bestFit="1" customWidth="1"/>
    <col min="30" max="31" width="7.5" bestFit="1" customWidth="1"/>
    <col min="32" max="35" width="9.19921875" bestFit="1" customWidth="1"/>
    <col min="36" max="36" width="7.5" bestFit="1" customWidth="1"/>
    <col min="37" max="37" width="9.19921875" bestFit="1" customWidth="1"/>
    <col min="38" max="39" width="9.19921875" customWidth="1"/>
    <col min="40" max="41" width="9.19921875" bestFit="1" customWidth="1"/>
  </cols>
  <sheetData>
    <row r="1" spans="1:41" s="18" customFormat="1" ht="37.5" customHeight="1">
      <c r="A1" s="18" t="s">
        <v>0</v>
      </c>
      <c r="B1" s="18" t="s">
        <v>79</v>
      </c>
      <c r="C1" s="18" t="s">
        <v>90</v>
      </c>
      <c r="D1" s="18" t="s">
        <v>2</v>
      </c>
      <c r="E1" s="18" t="s">
        <v>23</v>
      </c>
      <c r="F1" s="18" t="s">
        <v>92</v>
      </c>
      <c r="G1" s="18" t="s">
        <v>67</v>
      </c>
      <c r="H1" s="18" t="s">
        <v>91</v>
      </c>
      <c r="I1" s="19" t="s">
        <v>24</v>
      </c>
      <c r="J1" s="18" t="s">
        <v>25</v>
      </c>
      <c r="K1" s="18" t="s">
        <v>26</v>
      </c>
      <c r="L1" s="18" t="s">
        <v>22</v>
      </c>
      <c r="M1" s="19" t="s">
        <v>27</v>
      </c>
      <c r="N1" s="18" t="s">
        <v>28</v>
      </c>
      <c r="O1" s="18" t="s">
        <v>29</v>
      </c>
      <c r="P1" s="18" t="s">
        <v>30</v>
      </c>
      <c r="Q1" s="18" t="s">
        <v>31</v>
      </c>
      <c r="R1" s="18" t="s">
        <v>32</v>
      </c>
      <c r="S1" s="18" t="s">
        <v>33</v>
      </c>
      <c r="T1" s="18" t="s">
        <v>34</v>
      </c>
      <c r="U1" s="18" t="s">
        <v>35</v>
      </c>
      <c r="V1" s="18" t="s">
        <v>36</v>
      </c>
      <c r="W1" s="18" t="s">
        <v>37</v>
      </c>
      <c r="X1" s="18" t="s">
        <v>38</v>
      </c>
      <c r="Y1" s="18" t="s">
        <v>39</v>
      </c>
      <c r="Z1" s="18" t="s">
        <v>40</v>
      </c>
      <c r="AA1" s="18" t="s">
        <v>41</v>
      </c>
      <c r="AB1" s="18" t="s">
        <v>42</v>
      </c>
      <c r="AC1" s="18" t="s">
        <v>43</v>
      </c>
      <c r="AD1" s="18" t="s">
        <v>44</v>
      </c>
      <c r="AE1" s="18" t="s">
        <v>45</v>
      </c>
      <c r="AF1" s="18" t="s">
        <v>46</v>
      </c>
      <c r="AG1" s="18" t="s">
        <v>47</v>
      </c>
      <c r="AH1" s="18" t="s">
        <v>48</v>
      </c>
      <c r="AI1" s="18" t="s">
        <v>49</v>
      </c>
      <c r="AJ1" s="18" t="s">
        <v>50</v>
      </c>
      <c r="AK1" s="18" t="s">
        <v>51</v>
      </c>
      <c r="AL1" s="18" t="s">
        <v>54</v>
      </c>
      <c r="AM1" s="18" t="s">
        <v>55</v>
      </c>
      <c r="AN1" s="18" t="s">
        <v>52</v>
      </c>
      <c r="AO1" s="18" t="s">
        <v>53</v>
      </c>
    </row>
    <row r="2" spans="1:41">
      <c r="A2" t="s">
        <v>6</v>
      </c>
      <c r="B2" t="s">
        <v>85</v>
      </c>
      <c r="C2" t="s">
        <v>57</v>
      </c>
      <c r="D2">
        <v>624</v>
      </c>
      <c r="E2">
        <v>315</v>
      </c>
      <c r="F2">
        <f>D2+E2</f>
        <v>939</v>
      </c>
      <c r="G2" s="1">
        <f>(F2*10.27)*0.1</f>
        <v>964.35299999999995</v>
      </c>
      <c r="H2" s="1">
        <f>((F2*10.27)*7.1%)*0.1</f>
        <v>68.469062999999991</v>
      </c>
      <c r="I2">
        <v>1860</v>
      </c>
      <c r="J2">
        <v>580</v>
      </c>
      <c r="K2">
        <v>2380</v>
      </c>
      <c r="L2">
        <v>400</v>
      </c>
      <c r="M2" s="1">
        <f>$J2+$I2+SUM($G2,$K2:$L2)*2</f>
        <v>9928.7060000000001</v>
      </c>
      <c r="N2" s="1">
        <f>$J2+$I2*2+SUM($G2,$K2:$L2)*3</f>
        <v>15533.059000000001</v>
      </c>
      <c r="O2" s="1">
        <f>$J2+$I2*3+SUM($G2,$K2:$L2)*4</f>
        <v>21137.412</v>
      </c>
      <c r="P2" s="1">
        <f>$J2+$I2*4+SUM($G2,$K2:$L2)*5</f>
        <v>26741.764999999999</v>
      </c>
      <c r="Q2" s="17">
        <f>$J2+$I2*5+SUM($G2,$K2:$L2)*6</f>
        <v>32346.118000000002</v>
      </c>
      <c r="R2" s="17">
        <f>$J2+$I2*6+SUM($G2,$K2:$L2)*7</f>
        <v>37950.471000000005</v>
      </c>
      <c r="S2" s="17">
        <f>$J2+$I2*7+SUM($G2,$K2:$L2)*8</f>
        <v>43554.824000000001</v>
      </c>
      <c r="T2" s="17">
        <f>$J2+$I2*8+SUM($G2,$K2:$L2)*9</f>
        <v>49159.177000000003</v>
      </c>
      <c r="U2" s="17">
        <f>$J2+$I2*9+SUM($G2,$K2:$L2)*10</f>
        <v>54763.53</v>
      </c>
      <c r="V2" s="17">
        <f>$J2+$I2*10+SUM($G2,$K2:$L2)*11</f>
        <v>60367.883000000002</v>
      </c>
      <c r="W2" s="17">
        <f>$J2+$I2*11+SUM($G2,$K2:$L2)*12</f>
        <v>65972.236000000004</v>
      </c>
      <c r="X2" s="17">
        <f>$J2+$I2*12+SUM($G2,$K2:$L2)*13</f>
        <v>71576.589000000007</v>
      </c>
      <c r="Y2" s="17">
        <f>$J2+$I2*13+SUM($G2,$K2:$L2)*14</f>
        <v>77180.94200000001</v>
      </c>
      <c r="Z2" s="17">
        <f>$J2+$I2*14+SUM($G2,$K2:$L2)*15</f>
        <v>82785.294999999998</v>
      </c>
      <c r="AA2" s="17">
        <f>$J2+$I2*15+SUM($G2,$K2:$L2)*16</f>
        <v>88389.648000000001</v>
      </c>
      <c r="AB2" s="17">
        <f>$J2+$I2*16+SUM($G2,$K2:$L2)*17</f>
        <v>93994.001000000004</v>
      </c>
      <c r="AC2" s="17">
        <f>$J2+$I2*17+SUM($G2,$K2:$L2)*18</f>
        <v>99598.354000000007</v>
      </c>
      <c r="AD2" s="17">
        <f>$J2+$I2*81+SUM($G2,$K2:$L2)*19</f>
        <v>222382.70699999999</v>
      </c>
      <c r="AE2" s="17">
        <f>$J2+$I2*19+SUM($G2,$K2:$L2)*20</f>
        <v>110807.06</v>
      </c>
      <c r="AF2" s="17">
        <f>$J2+$I2*20+SUM($G2,$K2:$L2)*21</f>
        <v>116411.413</v>
      </c>
      <c r="AG2" s="17">
        <f>$J2+$I2*21+SUM($G2,$K2:$L2)*22</f>
        <v>122015.766</v>
      </c>
      <c r="AH2" s="17">
        <f>$J2+$I2*22+SUM($G2,$K2:$L2)*23</f>
        <v>127620.11900000001</v>
      </c>
      <c r="AI2" s="17">
        <f>$J2+$I2*23+SUM($G2,$K2:$L2)*24</f>
        <v>133224.47200000001</v>
      </c>
      <c r="AJ2" s="17">
        <f>$J2+$I2*24+SUM($G2,$K2:$L2)*25</f>
        <v>138828.82500000001</v>
      </c>
      <c r="AK2" s="17">
        <f t="shared" ref="AK2:AK17" si="0">$J2+$I2*25+SUM($G2,$K2:$L2)*26</f>
        <v>144433.17800000001</v>
      </c>
      <c r="AL2" s="17">
        <f t="shared" ref="AL2:AL17" si="1">$J2+$I2*26+SUM($G2,$K2:$L2)*27</f>
        <v>150037.53100000002</v>
      </c>
      <c r="AM2" s="17">
        <f t="shared" ref="AM2:AM17" si="2">$J2+$I2*27+SUM($G2,$K2:$L2)*28</f>
        <v>155641.88400000002</v>
      </c>
      <c r="AN2" s="17">
        <f>$J2+$I2*28+SUM($G2,$K2:$L2)*29</f>
        <v>161246.23700000002</v>
      </c>
      <c r="AO2" s="17">
        <f>$J2+$I2*29+SUM($G2,$K2:$L2)*30</f>
        <v>166850.59</v>
      </c>
    </row>
    <row r="3" spans="1:41">
      <c r="A3" t="s">
        <v>6</v>
      </c>
      <c r="B3" t="s">
        <v>85</v>
      </c>
      <c r="C3" t="s">
        <v>56</v>
      </c>
      <c r="D3">
        <v>624</v>
      </c>
      <c r="E3">
        <v>315</v>
      </c>
      <c r="F3">
        <f t="shared" ref="F3:F5" si="3">D3+E3</f>
        <v>939</v>
      </c>
      <c r="G3" s="1">
        <f>(F3*10.27)*0.1</f>
        <v>964.35299999999995</v>
      </c>
      <c r="H3" s="1">
        <f t="shared" ref="H3:H4" si="4">((F3*10.27)*7.1%)*0.1</f>
        <v>68.469062999999991</v>
      </c>
      <c r="I3">
        <v>390</v>
      </c>
      <c r="J3">
        <v>390</v>
      </c>
      <c r="K3">
        <v>820</v>
      </c>
      <c r="L3">
        <v>400</v>
      </c>
      <c r="M3" s="1">
        <f t="shared" ref="M3:M5" si="5">$J3+$I3+SUM($G3,$K3:$L3)*2</f>
        <v>5148.7060000000001</v>
      </c>
      <c r="N3" s="1">
        <f t="shared" ref="N3:N5" si="6">$J3+$I3*2+SUM($G3,$K3:$L3)*3</f>
        <v>7723.0590000000002</v>
      </c>
      <c r="O3" s="1">
        <f t="shared" ref="O3:O5" si="7">$J3+$I3*3+SUM($G3,$K3:$L3)*4</f>
        <v>10297.412</v>
      </c>
      <c r="P3" s="1">
        <f t="shared" ref="P3:P5" si="8">$J3+$I3*4+SUM($G3,$K3:$L3)*5</f>
        <v>12871.764999999999</v>
      </c>
      <c r="Q3" s="17">
        <f t="shared" ref="Q3:Q5" si="9">$J3+$I3*5+SUM($G3,$K3:$L3)*6</f>
        <v>15446.118</v>
      </c>
      <c r="R3" s="17">
        <f t="shared" ref="R3:R5" si="10">$J3+$I3*6+SUM($G3,$K3:$L3)*7</f>
        <v>18020.471000000001</v>
      </c>
      <c r="S3" s="17">
        <f t="shared" ref="S3:S5" si="11">$J3+$I3*7+SUM($G3,$K3:$L3)*8</f>
        <v>20594.824000000001</v>
      </c>
      <c r="T3" s="17">
        <f t="shared" ref="T3:T5" si="12">$J3+$I3*8+SUM($G3,$K3:$L3)*9</f>
        <v>23169.177</v>
      </c>
      <c r="U3" s="17">
        <f t="shared" ref="U3:U5" si="13">$J3+$I3*9+SUM($G3,$K3:$L3)*10</f>
        <v>25743.53</v>
      </c>
      <c r="V3" s="17">
        <f t="shared" ref="V3:V5" si="14">$J3+$I3*10+SUM($G3,$K3:$L3)*11</f>
        <v>28317.883000000002</v>
      </c>
      <c r="W3" s="17">
        <f t="shared" ref="W3:W5" si="15">$J3+$I3*11+SUM($G3,$K3:$L3)*12</f>
        <v>30892.236000000001</v>
      </c>
      <c r="X3" s="17">
        <f t="shared" ref="X3:X5" si="16">$J3+$I3*12+SUM($G3,$K3:$L3)*13</f>
        <v>33466.589</v>
      </c>
      <c r="Y3" s="17">
        <f t="shared" ref="Y3:Y5" si="17">$J3+$I3*13+SUM($G3,$K3:$L3)*14</f>
        <v>36040.942000000003</v>
      </c>
      <c r="Z3" s="17">
        <f t="shared" ref="Z3:Z5" si="18">$J3+$I3*14+SUM($G3,$K3:$L3)*15</f>
        <v>38615.294999999998</v>
      </c>
      <c r="AA3" s="17">
        <f t="shared" ref="AA3:AA5" si="19">$J3+$I3*15+SUM($G3,$K3:$L3)*16</f>
        <v>41189.648000000001</v>
      </c>
      <c r="AB3" s="17">
        <f t="shared" ref="AB3:AB5" si="20">$J3+$I3*16+SUM($G3,$K3:$L3)*17</f>
        <v>43764.001000000004</v>
      </c>
      <c r="AC3" s="17">
        <f t="shared" ref="AC3:AC5" si="21">$J3+$I3*17+SUM($G3,$K3:$L3)*18</f>
        <v>46338.353999999999</v>
      </c>
      <c r="AD3" s="17">
        <f t="shared" ref="AD3:AD5" si="22">$J3+$I3*81+SUM($G3,$K3:$L3)*19</f>
        <v>73482.706999999995</v>
      </c>
      <c r="AE3" s="17">
        <f t="shared" ref="AE3:AE5" si="23">$J3+$I3*19+SUM($G3,$K3:$L3)*20</f>
        <v>51487.06</v>
      </c>
      <c r="AF3" s="17">
        <f t="shared" ref="AF3:AF5" si="24">$J3+$I3*20+SUM($G3,$K3:$L3)*21</f>
        <v>54061.413</v>
      </c>
      <c r="AG3" s="17">
        <f t="shared" ref="AG3:AG5" si="25">$J3+$I3*21+SUM($G3,$K3:$L3)*22</f>
        <v>56635.766000000003</v>
      </c>
      <c r="AH3" s="17">
        <f t="shared" ref="AH3:AH5" si="26">$J3+$I3*22+SUM($G3,$K3:$L3)*23</f>
        <v>59210.118999999999</v>
      </c>
      <c r="AI3" s="17">
        <f t="shared" ref="AI3:AI5" si="27">$J3+$I3*23+SUM($G3,$K3:$L3)*24</f>
        <v>61784.472000000002</v>
      </c>
      <c r="AJ3" s="17">
        <f t="shared" ref="AJ3:AJ5" si="28">$J3+$I3*24+SUM($G3,$K3:$L3)*25</f>
        <v>64358.825000000004</v>
      </c>
      <c r="AK3" s="17">
        <f t="shared" si="0"/>
        <v>66933.178</v>
      </c>
      <c r="AL3" s="17">
        <f t="shared" si="1"/>
        <v>69507.531000000003</v>
      </c>
      <c r="AM3" s="17">
        <f t="shared" si="2"/>
        <v>72081.884000000005</v>
      </c>
      <c r="AN3" s="17">
        <f t="shared" ref="AN3:AN5" si="29">$J3+$I3*28+SUM($G3,$K3:$L3)*29</f>
        <v>74656.236999999994</v>
      </c>
      <c r="AO3" s="17">
        <f t="shared" ref="AO3:AO5" si="30">$J3+$I3*29+SUM($G3,$K3:$L3)*30</f>
        <v>77230.59</v>
      </c>
    </row>
    <row r="4" spans="1:41">
      <c r="A4" t="s">
        <v>6</v>
      </c>
      <c r="B4" t="s">
        <v>85</v>
      </c>
      <c r="C4" t="s">
        <v>58</v>
      </c>
      <c r="D4">
        <v>624</v>
      </c>
      <c r="E4">
        <v>315</v>
      </c>
      <c r="F4">
        <f t="shared" si="3"/>
        <v>939</v>
      </c>
      <c r="G4" s="1">
        <f t="shared" ref="G4:G5" si="31">(F4*10.27)*0.1</f>
        <v>964.35299999999995</v>
      </c>
      <c r="H4" s="1">
        <f t="shared" si="4"/>
        <v>68.469062999999991</v>
      </c>
      <c r="I4">
        <v>650</v>
      </c>
      <c r="J4">
        <v>580</v>
      </c>
      <c r="K4">
        <v>1310</v>
      </c>
      <c r="L4">
        <v>400</v>
      </c>
      <c r="M4" s="1">
        <f t="shared" si="5"/>
        <v>6578.7060000000001</v>
      </c>
      <c r="N4" s="1">
        <f t="shared" si="6"/>
        <v>9903.0590000000011</v>
      </c>
      <c r="O4" s="1">
        <f t="shared" si="7"/>
        <v>13227.412</v>
      </c>
      <c r="P4" s="1">
        <f t="shared" si="8"/>
        <v>16551.764999999999</v>
      </c>
      <c r="Q4" s="17">
        <f t="shared" si="9"/>
        <v>19876.118000000002</v>
      </c>
      <c r="R4" s="17">
        <f t="shared" si="10"/>
        <v>23200.471000000001</v>
      </c>
      <c r="S4" s="17">
        <f t="shared" si="11"/>
        <v>26524.824000000001</v>
      </c>
      <c r="T4" s="17">
        <f t="shared" si="12"/>
        <v>29849.177</v>
      </c>
      <c r="U4" s="17">
        <f t="shared" si="13"/>
        <v>33173.53</v>
      </c>
      <c r="V4" s="17">
        <f t="shared" si="14"/>
        <v>36497.883000000002</v>
      </c>
      <c r="W4" s="17">
        <f t="shared" si="15"/>
        <v>39822.236000000004</v>
      </c>
      <c r="X4" s="17">
        <f t="shared" si="16"/>
        <v>43146.589</v>
      </c>
      <c r="Y4" s="17">
        <f t="shared" si="17"/>
        <v>46470.942000000003</v>
      </c>
      <c r="Z4" s="17">
        <f t="shared" si="18"/>
        <v>49795.294999999998</v>
      </c>
      <c r="AA4" s="17">
        <f t="shared" si="19"/>
        <v>53119.648000000001</v>
      </c>
      <c r="AB4" s="17">
        <f t="shared" si="20"/>
        <v>56444.001000000004</v>
      </c>
      <c r="AC4" s="17">
        <f t="shared" si="21"/>
        <v>59768.353999999999</v>
      </c>
      <c r="AD4" s="17">
        <f t="shared" si="22"/>
        <v>104042.70699999999</v>
      </c>
      <c r="AE4" s="17">
        <f t="shared" si="23"/>
        <v>66417.06</v>
      </c>
      <c r="AF4" s="17">
        <f t="shared" si="24"/>
        <v>69741.413</v>
      </c>
      <c r="AG4" s="17">
        <f t="shared" si="25"/>
        <v>73065.766000000003</v>
      </c>
      <c r="AH4" s="17">
        <f t="shared" si="26"/>
        <v>76390.119000000006</v>
      </c>
      <c r="AI4" s="17">
        <f t="shared" si="27"/>
        <v>79714.472000000009</v>
      </c>
      <c r="AJ4" s="17">
        <f t="shared" si="28"/>
        <v>83038.824999999997</v>
      </c>
      <c r="AK4" s="17">
        <f t="shared" si="0"/>
        <v>86363.178</v>
      </c>
      <c r="AL4" s="17">
        <f t="shared" si="1"/>
        <v>89687.531000000003</v>
      </c>
      <c r="AM4" s="17">
        <f t="shared" si="2"/>
        <v>93011.884000000005</v>
      </c>
      <c r="AN4" s="17">
        <f t="shared" si="29"/>
        <v>96336.237000000008</v>
      </c>
      <c r="AO4" s="17">
        <f t="shared" si="30"/>
        <v>99660.59</v>
      </c>
    </row>
    <row r="5" spans="1:41">
      <c r="A5" t="s">
        <v>6</v>
      </c>
      <c r="B5" t="s">
        <v>85</v>
      </c>
      <c r="C5" t="s">
        <v>59</v>
      </c>
      <c r="D5">
        <v>624</v>
      </c>
      <c r="E5">
        <v>315</v>
      </c>
      <c r="F5">
        <f t="shared" si="3"/>
        <v>939</v>
      </c>
      <c r="G5" s="1">
        <f t="shared" si="31"/>
        <v>964.35299999999995</v>
      </c>
      <c r="H5" s="1">
        <f>((F5*10.27)*7.1%)*0.1</f>
        <v>68.469062999999991</v>
      </c>
      <c r="I5">
        <v>1310</v>
      </c>
      <c r="J5">
        <v>580</v>
      </c>
      <c r="K5">
        <v>1310</v>
      </c>
      <c r="L5">
        <v>400</v>
      </c>
      <c r="M5" s="1">
        <f t="shared" si="5"/>
        <v>7238.7060000000001</v>
      </c>
      <c r="N5" s="1">
        <f t="shared" si="6"/>
        <v>11223.059000000001</v>
      </c>
      <c r="O5" s="1">
        <f t="shared" si="7"/>
        <v>15207.412</v>
      </c>
      <c r="P5" s="1">
        <f t="shared" si="8"/>
        <v>19191.764999999999</v>
      </c>
      <c r="Q5" s="17">
        <f t="shared" si="9"/>
        <v>23176.118000000002</v>
      </c>
      <c r="R5" s="17">
        <f t="shared" si="10"/>
        <v>27160.471000000001</v>
      </c>
      <c r="S5" s="17">
        <f t="shared" si="11"/>
        <v>31144.824000000001</v>
      </c>
      <c r="T5" s="17">
        <f t="shared" si="12"/>
        <v>35129.176999999996</v>
      </c>
      <c r="U5" s="17">
        <f t="shared" si="13"/>
        <v>39113.53</v>
      </c>
      <c r="V5" s="17">
        <f t="shared" si="14"/>
        <v>43097.883000000002</v>
      </c>
      <c r="W5" s="17">
        <f t="shared" si="15"/>
        <v>47082.236000000004</v>
      </c>
      <c r="X5" s="17">
        <f t="shared" si="16"/>
        <v>51066.589</v>
      </c>
      <c r="Y5" s="17">
        <f t="shared" si="17"/>
        <v>55050.942000000003</v>
      </c>
      <c r="Z5" s="17">
        <f t="shared" si="18"/>
        <v>59035.294999999998</v>
      </c>
      <c r="AA5" s="17">
        <f t="shared" si="19"/>
        <v>63019.648000000001</v>
      </c>
      <c r="AB5" s="17">
        <f t="shared" si="20"/>
        <v>67004.001000000004</v>
      </c>
      <c r="AC5" s="17">
        <f t="shared" si="21"/>
        <v>70988.353999999992</v>
      </c>
      <c r="AD5" s="17">
        <f t="shared" si="22"/>
        <v>157502.70699999999</v>
      </c>
      <c r="AE5" s="17">
        <f t="shared" si="23"/>
        <v>78957.06</v>
      </c>
      <c r="AF5" s="17">
        <f t="shared" si="24"/>
        <v>82941.413</v>
      </c>
      <c r="AG5" s="17">
        <f t="shared" si="25"/>
        <v>86925.766000000003</v>
      </c>
      <c r="AH5" s="17">
        <f t="shared" si="26"/>
        <v>90910.119000000006</v>
      </c>
      <c r="AI5" s="17">
        <f t="shared" si="27"/>
        <v>94894.472000000009</v>
      </c>
      <c r="AJ5" s="17">
        <f t="shared" si="28"/>
        <v>98878.824999999997</v>
      </c>
      <c r="AK5" s="17">
        <f t="shared" si="0"/>
        <v>102863.178</v>
      </c>
      <c r="AL5" s="17">
        <f t="shared" si="1"/>
        <v>106847.531</v>
      </c>
      <c r="AM5" s="17">
        <f t="shared" si="2"/>
        <v>110831.88400000001</v>
      </c>
      <c r="AN5" s="17">
        <f t="shared" si="29"/>
        <v>114816.23700000001</v>
      </c>
      <c r="AO5" s="17">
        <f t="shared" si="30"/>
        <v>118800.59</v>
      </c>
    </row>
    <row r="6" spans="1:41">
      <c r="A6" t="s">
        <v>6</v>
      </c>
      <c r="B6" t="s">
        <v>88</v>
      </c>
      <c r="C6" t="s">
        <v>57</v>
      </c>
      <c r="D6">
        <v>624</v>
      </c>
      <c r="E6">
        <v>315</v>
      </c>
      <c r="F6">
        <f t="shared" ref="F6:F7" si="32">D6+E6</f>
        <v>939</v>
      </c>
      <c r="G6" s="1">
        <f>(F6*10.27)*0.2</f>
        <v>1928.7059999999999</v>
      </c>
      <c r="H6" s="1">
        <f>((F6*10.27)*7.1%)*0.2</f>
        <v>136.93812599999998</v>
      </c>
      <c r="I6">
        <v>1860</v>
      </c>
      <c r="J6">
        <v>580</v>
      </c>
      <c r="K6">
        <v>2380</v>
      </c>
      <c r="L6">
        <v>400</v>
      </c>
      <c r="M6" s="1">
        <f t="shared" ref="M6:M14" si="33">$J6+I6+SUM($G6,$K6:$L6)*2</f>
        <v>11857.412</v>
      </c>
      <c r="N6" s="1">
        <f t="shared" ref="N6:N17" si="34">$J6+$I6*2+SUM($G6,$K6:$L6)*3</f>
        <v>18426.118000000002</v>
      </c>
      <c r="O6" s="1">
        <f t="shared" ref="O6:O17" si="35">$J6+$I6*3+SUM($G6,$K6:$L6)*4</f>
        <v>24994.824000000001</v>
      </c>
      <c r="P6" s="1">
        <f t="shared" ref="P6:P17" si="36">$J6+$I6*4+SUM($G6,$K6:$L6)*5</f>
        <v>31563.53</v>
      </c>
      <c r="Q6" s="17">
        <f t="shared" ref="Q6:Q17" si="37">$J6+$I6*5+SUM($G6,$K6:$L6)*6</f>
        <v>38132.236000000004</v>
      </c>
      <c r="R6" s="17">
        <f t="shared" ref="R6:R17" si="38">$J6+$I6*6+SUM($G6,$K6:$L6)*7</f>
        <v>44700.942000000003</v>
      </c>
      <c r="S6" s="17">
        <f t="shared" ref="S6:S17" si="39">$J6+$I6*7+SUM($G6,$K6:$L6)*8</f>
        <v>51269.648000000001</v>
      </c>
      <c r="T6" s="17">
        <f t="shared" ref="T6:T17" si="40">$J6+$I6*8+SUM($G6,$K6:$L6)*9</f>
        <v>57838.353999999999</v>
      </c>
      <c r="U6" s="17">
        <f t="shared" ref="U6:U17" si="41">$J6+$I6*9+SUM($G6,$K6:$L6)*10</f>
        <v>64407.06</v>
      </c>
      <c r="V6" s="17">
        <f t="shared" ref="V6:V17" si="42">$J6+$I6*10+SUM($G6,$K6:$L6)*11</f>
        <v>70975.766000000003</v>
      </c>
      <c r="W6" s="17">
        <f t="shared" ref="W6:W17" si="43">$J6+$I6*11+SUM($G6,$K6:$L6)*12</f>
        <v>77544.472000000009</v>
      </c>
      <c r="X6" s="17">
        <f t="shared" ref="X6:X17" si="44">$J6+$I6*12+SUM($G6,$K6:$L6)*13</f>
        <v>84113.178</v>
      </c>
      <c r="Y6" s="17">
        <f t="shared" ref="Y6:Y17" si="45">$J6+$I6*13+SUM($G6,$K6:$L6)*14</f>
        <v>90681.884000000005</v>
      </c>
      <c r="Z6" s="17">
        <f t="shared" ref="Z6:Z17" si="46">$J6+$I6*14+SUM($G6,$K6:$L6)*15</f>
        <v>97250.59</v>
      </c>
      <c r="AA6" s="17">
        <f t="shared" ref="AA6:AA17" si="47">$J6+$I6*15+SUM($G6,$K6:$L6)*16</f>
        <v>103819.296</v>
      </c>
      <c r="AB6" s="17">
        <f t="shared" ref="AB6:AB17" si="48">$J6+$I6*16+SUM($G6,$K6:$L6)*17</f>
        <v>110388.00200000001</v>
      </c>
      <c r="AC6" s="17">
        <f t="shared" ref="AC6:AC17" si="49">$J6+$I6*17+SUM($G6,$K6:$L6)*18</f>
        <v>116956.708</v>
      </c>
      <c r="AD6" s="17">
        <f t="shared" ref="AD6:AD17" si="50">$J6+$I6*81+SUM($G6,$K6:$L6)*19</f>
        <v>240705.41399999999</v>
      </c>
      <c r="AE6" s="17">
        <f t="shared" ref="AE6:AE17" si="51">$J6+$I6*19+SUM($G6,$K6:$L6)*20</f>
        <v>130094.12</v>
      </c>
      <c r="AF6" s="17">
        <f t="shared" ref="AF6:AF17" si="52">$J6+$I6*20+SUM($G6,$K6:$L6)*21</f>
        <v>136662.826</v>
      </c>
      <c r="AG6" s="17">
        <f t="shared" ref="AG6:AG17" si="53">$J6+$I6*21+SUM($G6,$K6:$L6)*22</f>
        <v>143231.53200000001</v>
      </c>
      <c r="AH6" s="17">
        <f t="shared" ref="AH6:AH17" si="54">$J6+$I6*22+SUM($G6,$K6:$L6)*23</f>
        <v>149800.23800000001</v>
      </c>
      <c r="AI6" s="17">
        <f t="shared" ref="AI6:AI16" si="55">$J6+$I6*23+SUM($G6,$K6:$L6)*24</f>
        <v>156368.94400000002</v>
      </c>
      <c r="AJ6" s="17">
        <f t="shared" ref="AJ6:AJ17" si="56">$J6+$I6*24+SUM($G6,$K6:$L6)*25</f>
        <v>162937.65000000002</v>
      </c>
      <c r="AK6" s="17">
        <f t="shared" si="0"/>
        <v>169506.356</v>
      </c>
      <c r="AL6" s="17">
        <f t="shared" si="1"/>
        <v>176075.06200000001</v>
      </c>
      <c r="AM6" s="17">
        <f t="shared" si="2"/>
        <v>182643.76800000001</v>
      </c>
      <c r="AN6" s="17">
        <f t="shared" ref="AN6:AN17" si="57">$J6+$I6*28+SUM($G6,$K6:$L6)*29</f>
        <v>189212.47400000002</v>
      </c>
      <c r="AO6" s="17">
        <f t="shared" ref="AO6:AO17" si="58">$J6+$I6*29+SUM($G6,$K6:$L6)*30</f>
        <v>195781.18</v>
      </c>
    </row>
    <row r="7" spans="1:41">
      <c r="A7" t="s">
        <v>86</v>
      </c>
      <c r="B7" t="s">
        <v>87</v>
      </c>
      <c r="C7" t="s">
        <v>57</v>
      </c>
      <c r="D7">
        <v>624</v>
      </c>
      <c r="E7">
        <v>315</v>
      </c>
      <c r="F7">
        <f t="shared" si="32"/>
        <v>939</v>
      </c>
      <c r="G7" s="1">
        <f>(F7*10.27)*0.3</f>
        <v>2893.0589999999997</v>
      </c>
      <c r="H7" s="1">
        <f>((F7*10.27)*7.1%)*0.3</f>
        <v>205.40718899999993</v>
      </c>
      <c r="I7">
        <v>1860</v>
      </c>
      <c r="J7">
        <v>580</v>
      </c>
      <c r="K7">
        <v>2380</v>
      </c>
      <c r="L7">
        <v>400</v>
      </c>
      <c r="M7" s="1">
        <f t="shared" si="33"/>
        <v>13786.117999999999</v>
      </c>
      <c r="N7" s="1">
        <f t="shared" si="34"/>
        <v>21319.176999999996</v>
      </c>
      <c r="O7" s="1">
        <f t="shared" si="35"/>
        <v>28852.235999999997</v>
      </c>
      <c r="P7" s="1">
        <f t="shared" si="36"/>
        <v>36385.294999999998</v>
      </c>
      <c r="Q7" s="17">
        <f t="shared" si="37"/>
        <v>43918.353999999992</v>
      </c>
      <c r="R7" s="17">
        <f t="shared" si="38"/>
        <v>51451.412999999993</v>
      </c>
      <c r="S7" s="17">
        <f t="shared" si="39"/>
        <v>58984.471999999994</v>
      </c>
      <c r="T7" s="17">
        <f t="shared" si="40"/>
        <v>66517.530999999988</v>
      </c>
      <c r="U7" s="17">
        <f t="shared" si="41"/>
        <v>74050.59</v>
      </c>
      <c r="V7" s="17">
        <f t="shared" si="42"/>
        <v>81583.64899999999</v>
      </c>
      <c r="W7" s="17">
        <f t="shared" si="43"/>
        <v>89116.707999999984</v>
      </c>
      <c r="X7" s="17">
        <f t="shared" si="44"/>
        <v>96649.766999999993</v>
      </c>
      <c r="Y7" s="17">
        <f t="shared" si="45"/>
        <v>104182.82599999999</v>
      </c>
      <c r="Z7" s="17">
        <f t="shared" si="46"/>
        <v>111715.88499999999</v>
      </c>
      <c r="AA7" s="17">
        <f t="shared" si="47"/>
        <v>119248.94399999999</v>
      </c>
      <c r="AB7" s="17">
        <f t="shared" si="48"/>
        <v>126782.00299999998</v>
      </c>
      <c r="AC7" s="17">
        <f t="shared" si="49"/>
        <v>134315.06199999998</v>
      </c>
      <c r="AD7" s="17">
        <f t="shared" si="50"/>
        <v>259028.12099999998</v>
      </c>
      <c r="AE7" s="17">
        <f t="shared" si="51"/>
        <v>149381.18</v>
      </c>
      <c r="AF7" s="17">
        <f t="shared" si="52"/>
        <v>156914.239</v>
      </c>
      <c r="AG7" s="17">
        <f t="shared" si="53"/>
        <v>164447.29799999998</v>
      </c>
      <c r="AH7" s="17">
        <f t="shared" si="54"/>
        <v>171980.35699999999</v>
      </c>
      <c r="AI7" s="17">
        <f t="shared" si="55"/>
        <v>179513.41599999997</v>
      </c>
      <c r="AJ7" s="17">
        <f t="shared" si="56"/>
        <v>187046.47499999998</v>
      </c>
      <c r="AK7" s="17">
        <f t="shared" si="0"/>
        <v>194579.53399999999</v>
      </c>
      <c r="AL7" s="17">
        <f t="shared" si="1"/>
        <v>202112.59299999999</v>
      </c>
      <c r="AM7" s="17">
        <f t="shared" si="2"/>
        <v>209645.65199999997</v>
      </c>
      <c r="AN7" s="17">
        <f t="shared" si="57"/>
        <v>217178.71099999998</v>
      </c>
      <c r="AO7" s="17">
        <f t="shared" si="58"/>
        <v>224711.77</v>
      </c>
    </row>
    <row r="8" spans="1:41">
      <c r="A8" t="s">
        <v>7</v>
      </c>
      <c r="B8" t="s">
        <v>89</v>
      </c>
      <c r="C8" t="s">
        <v>57</v>
      </c>
      <c r="D8">
        <v>789</v>
      </c>
      <c r="E8">
        <v>315</v>
      </c>
      <c r="F8">
        <f t="shared" ref="F8:F14" si="59">D8+E8</f>
        <v>1104</v>
      </c>
      <c r="G8" s="1">
        <f>(F8*10.27)*0.1</f>
        <v>1133.808</v>
      </c>
      <c r="H8" s="1">
        <f>((F8*10.27)*7.1%)*0.1</f>
        <v>80.500367999999995</v>
      </c>
      <c r="I8">
        <v>1860</v>
      </c>
      <c r="J8">
        <v>580</v>
      </c>
      <c r="K8">
        <v>2380</v>
      </c>
      <c r="L8">
        <v>400</v>
      </c>
      <c r="M8" s="1">
        <f t="shared" si="33"/>
        <v>10267.616</v>
      </c>
      <c r="N8" s="1">
        <f t="shared" si="34"/>
        <v>16041.423999999999</v>
      </c>
      <c r="O8" s="1">
        <f t="shared" si="35"/>
        <v>21815.232</v>
      </c>
      <c r="P8" s="1">
        <f t="shared" si="36"/>
        <v>27589.040000000001</v>
      </c>
      <c r="Q8" s="1">
        <f t="shared" si="37"/>
        <v>33362.847999999998</v>
      </c>
      <c r="R8" s="1">
        <f t="shared" si="38"/>
        <v>39136.656000000003</v>
      </c>
      <c r="S8" s="1">
        <f t="shared" si="39"/>
        <v>44910.464</v>
      </c>
      <c r="T8" s="1">
        <f t="shared" si="40"/>
        <v>50684.271999999997</v>
      </c>
      <c r="U8" s="17">
        <f t="shared" si="41"/>
        <v>56458.080000000002</v>
      </c>
      <c r="V8" s="17">
        <f t="shared" si="42"/>
        <v>62231.887999999999</v>
      </c>
      <c r="W8" s="17">
        <f t="shared" si="43"/>
        <v>68005.695999999996</v>
      </c>
      <c r="X8" s="17">
        <f t="shared" si="44"/>
        <v>73779.504000000001</v>
      </c>
      <c r="Y8" s="17">
        <f t="shared" si="45"/>
        <v>79553.312000000005</v>
      </c>
      <c r="Z8" s="17">
        <f t="shared" si="46"/>
        <v>85327.12</v>
      </c>
      <c r="AA8" s="17">
        <f t="shared" si="47"/>
        <v>91100.928</v>
      </c>
      <c r="AB8" s="17">
        <f t="shared" si="48"/>
        <v>96874.736000000004</v>
      </c>
      <c r="AC8" s="17">
        <f t="shared" si="49"/>
        <v>102648.54399999999</v>
      </c>
      <c r="AD8" s="17">
        <f t="shared" si="50"/>
        <v>225602.35200000001</v>
      </c>
      <c r="AE8" s="17">
        <f t="shared" si="51"/>
        <v>114196.16</v>
      </c>
      <c r="AF8" s="17">
        <f t="shared" si="52"/>
        <v>119969.96799999999</v>
      </c>
      <c r="AG8" s="17">
        <f t="shared" si="53"/>
        <v>125743.776</v>
      </c>
      <c r="AH8" s="17">
        <f t="shared" si="54"/>
        <v>131517.584</v>
      </c>
      <c r="AI8" s="17">
        <f t="shared" si="55"/>
        <v>137291.39199999999</v>
      </c>
      <c r="AJ8" s="17">
        <f t="shared" si="56"/>
        <v>143065.20000000001</v>
      </c>
      <c r="AK8" s="17">
        <f t="shared" si="0"/>
        <v>148839.008</v>
      </c>
      <c r="AL8" s="17">
        <f t="shared" si="1"/>
        <v>154612.81599999999</v>
      </c>
      <c r="AM8" s="17">
        <f t="shared" si="2"/>
        <v>160386.62400000001</v>
      </c>
      <c r="AN8" s="17">
        <f t="shared" si="57"/>
        <v>166160.432</v>
      </c>
      <c r="AO8" s="17">
        <f t="shared" si="58"/>
        <v>171934.24</v>
      </c>
    </row>
    <row r="9" spans="1:41">
      <c r="A9" t="s">
        <v>7</v>
      </c>
      <c r="B9" t="s">
        <v>89</v>
      </c>
      <c r="C9" t="s">
        <v>56</v>
      </c>
      <c r="D9">
        <v>789</v>
      </c>
      <c r="E9">
        <v>315</v>
      </c>
      <c r="F9">
        <f t="shared" ref="F9:F11" si="60">D9+E9</f>
        <v>1104</v>
      </c>
      <c r="G9" s="1">
        <f t="shared" ref="G9:G11" si="61">(F9*10.27)*0.1</f>
        <v>1133.808</v>
      </c>
      <c r="H9" s="1">
        <f>((F9*10.27)*7.1%)*0.1</f>
        <v>80.500367999999995</v>
      </c>
      <c r="I9">
        <v>390</v>
      </c>
      <c r="J9">
        <v>390</v>
      </c>
      <c r="K9">
        <v>820</v>
      </c>
      <c r="L9">
        <v>400</v>
      </c>
      <c r="M9" s="1">
        <f t="shared" ref="M9:M11" si="62">$J9+I9+SUM($G9,$K9:$L9)*2</f>
        <v>5487.616</v>
      </c>
      <c r="N9" s="1">
        <f t="shared" si="34"/>
        <v>8231.4239999999991</v>
      </c>
      <c r="O9" s="1">
        <f t="shared" si="35"/>
        <v>10975.232</v>
      </c>
      <c r="P9" s="1">
        <f t="shared" si="36"/>
        <v>13719.04</v>
      </c>
      <c r="Q9" s="1">
        <f t="shared" si="37"/>
        <v>16462.847999999998</v>
      </c>
      <c r="R9" s="1">
        <f t="shared" si="38"/>
        <v>19206.655999999999</v>
      </c>
      <c r="S9" s="1">
        <f t="shared" si="39"/>
        <v>21950.464</v>
      </c>
      <c r="T9" s="1">
        <f t="shared" si="40"/>
        <v>24694.272000000001</v>
      </c>
      <c r="U9" s="17">
        <f t="shared" si="41"/>
        <v>27438.080000000002</v>
      </c>
      <c r="V9" s="17">
        <f t="shared" si="42"/>
        <v>30181.887999999999</v>
      </c>
      <c r="W9" s="17">
        <f t="shared" si="43"/>
        <v>32925.695999999996</v>
      </c>
      <c r="X9" s="17">
        <f t="shared" si="44"/>
        <v>35669.504000000001</v>
      </c>
      <c r="Y9" s="17">
        <f t="shared" si="45"/>
        <v>38413.311999999998</v>
      </c>
      <c r="Z9" s="17">
        <f t="shared" si="46"/>
        <v>41157.120000000003</v>
      </c>
      <c r="AA9" s="17">
        <f t="shared" si="47"/>
        <v>43900.928</v>
      </c>
      <c r="AB9" s="17">
        <f t="shared" si="48"/>
        <v>46644.735999999997</v>
      </c>
      <c r="AC9" s="17">
        <f t="shared" si="49"/>
        <v>49388.544000000002</v>
      </c>
      <c r="AD9" s="17">
        <f t="shared" si="50"/>
        <v>76702.351999999999</v>
      </c>
      <c r="AE9" s="17">
        <f t="shared" si="51"/>
        <v>54876.160000000003</v>
      </c>
      <c r="AF9" s="17">
        <f t="shared" si="52"/>
        <v>57619.968000000001</v>
      </c>
      <c r="AG9" s="17">
        <f t="shared" si="53"/>
        <v>60363.775999999998</v>
      </c>
      <c r="AH9" s="17">
        <f t="shared" si="54"/>
        <v>63107.584000000003</v>
      </c>
      <c r="AI9" s="17">
        <f t="shared" si="55"/>
        <v>65851.391999999993</v>
      </c>
      <c r="AJ9" s="17">
        <f t="shared" si="56"/>
        <v>68595.199999999997</v>
      </c>
      <c r="AK9" s="17">
        <f t="shared" si="0"/>
        <v>71339.008000000002</v>
      </c>
      <c r="AL9" s="17">
        <f t="shared" si="1"/>
        <v>74082.815999999992</v>
      </c>
      <c r="AM9" s="17">
        <f t="shared" si="2"/>
        <v>76826.623999999996</v>
      </c>
      <c r="AN9" s="17">
        <f t="shared" si="57"/>
        <v>79570.432000000001</v>
      </c>
      <c r="AO9" s="17">
        <f t="shared" si="58"/>
        <v>82314.240000000005</v>
      </c>
    </row>
    <row r="10" spans="1:41">
      <c r="A10" t="s">
        <v>7</v>
      </c>
      <c r="B10" t="s">
        <v>89</v>
      </c>
      <c r="C10" t="s">
        <v>58</v>
      </c>
      <c r="D10">
        <v>789</v>
      </c>
      <c r="E10">
        <v>315</v>
      </c>
      <c r="F10">
        <f t="shared" si="60"/>
        <v>1104</v>
      </c>
      <c r="G10" s="1">
        <f t="shared" si="61"/>
        <v>1133.808</v>
      </c>
      <c r="H10" s="1">
        <f>((F10*10.27)*7.1%)*0.1</f>
        <v>80.500367999999995</v>
      </c>
      <c r="I10">
        <v>650</v>
      </c>
      <c r="J10">
        <v>580</v>
      </c>
      <c r="K10">
        <v>1310</v>
      </c>
      <c r="L10">
        <v>400</v>
      </c>
      <c r="M10" s="1">
        <f t="shared" si="62"/>
        <v>6917.616</v>
      </c>
      <c r="N10" s="1">
        <f t="shared" si="34"/>
        <v>10411.423999999999</v>
      </c>
      <c r="O10" s="1">
        <f t="shared" si="35"/>
        <v>13905.232</v>
      </c>
      <c r="P10" s="1">
        <f t="shared" si="36"/>
        <v>17399.04</v>
      </c>
      <c r="Q10" s="1">
        <f t="shared" si="37"/>
        <v>20892.847999999998</v>
      </c>
      <c r="R10" s="1">
        <f t="shared" si="38"/>
        <v>24386.655999999999</v>
      </c>
      <c r="S10" s="1">
        <f t="shared" si="39"/>
        <v>27880.464</v>
      </c>
      <c r="T10" s="1">
        <f t="shared" si="40"/>
        <v>31374.272000000001</v>
      </c>
      <c r="U10" s="17">
        <f t="shared" si="41"/>
        <v>34868.080000000002</v>
      </c>
      <c r="V10" s="17">
        <f t="shared" si="42"/>
        <v>38361.887999999999</v>
      </c>
      <c r="W10" s="17">
        <f t="shared" si="43"/>
        <v>41855.695999999996</v>
      </c>
      <c r="X10" s="17">
        <f t="shared" si="44"/>
        <v>45349.504000000001</v>
      </c>
      <c r="Y10" s="17">
        <f t="shared" si="45"/>
        <v>48843.311999999998</v>
      </c>
      <c r="Z10" s="17">
        <f t="shared" si="46"/>
        <v>52337.120000000003</v>
      </c>
      <c r="AA10" s="17">
        <f t="shared" si="47"/>
        <v>55830.928</v>
      </c>
      <c r="AB10" s="17">
        <f t="shared" si="48"/>
        <v>59324.735999999997</v>
      </c>
      <c r="AC10" s="17">
        <f t="shared" si="49"/>
        <v>62818.544000000002</v>
      </c>
      <c r="AD10" s="17">
        <f t="shared" si="50"/>
        <v>107262.352</v>
      </c>
      <c r="AE10" s="17">
        <f t="shared" si="51"/>
        <v>69806.16</v>
      </c>
      <c r="AF10" s="17">
        <f t="shared" si="52"/>
        <v>73299.967999999993</v>
      </c>
      <c r="AG10" s="17">
        <f t="shared" si="53"/>
        <v>76793.775999999998</v>
      </c>
      <c r="AH10" s="17">
        <f t="shared" si="54"/>
        <v>80287.584000000003</v>
      </c>
      <c r="AI10" s="17">
        <f t="shared" si="55"/>
        <v>83781.391999999993</v>
      </c>
      <c r="AJ10" s="17">
        <f t="shared" si="56"/>
        <v>87275.199999999997</v>
      </c>
      <c r="AK10" s="17">
        <f t="shared" si="0"/>
        <v>90769.008000000002</v>
      </c>
      <c r="AL10" s="17">
        <f t="shared" si="1"/>
        <v>94262.816000000006</v>
      </c>
      <c r="AM10" s="17">
        <f t="shared" si="2"/>
        <v>97756.623999999996</v>
      </c>
      <c r="AN10" s="17">
        <f t="shared" si="57"/>
        <v>101250.432</v>
      </c>
      <c r="AO10" s="17">
        <f t="shared" si="58"/>
        <v>104744.24</v>
      </c>
    </row>
    <row r="11" spans="1:41">
      <c r="A11" t="s">
        <v>7</v>
      </c>
      <c r="B11" t="s">
        <v>89</v>
      </c>
      <c r="C11" t="s">
        <v>59</v>
      </c>
      <c r="D11">
        <v>789</v>
      </c>
      <c r="E11">
        <v>315</v>
      </c>
      <c r="F11">
        <f t="shared" si="60"/>
        <v>1104</v>
      </c>
      <c r="G11" s="1">
        <f t="shared" si="61"/>
        <v>1133.808</v>
      </c>
      <c r="H11" s="1">
        <f>((F11*10.27)*7.1%)*0.1</f>
        <v>80.500367999999995</v>
      </c>
      <c r="I11">
        <v>1310</v>
      </c>
      <c r="J11">
        <v>580</v>
      </c>
      <c r="K11">
        <v>1310</v>
      </c>
      <c r="L11">
        <v>400</v>
      </c>
      <c r="M11" s="1">
        <f t="shared" si="62"/>
        <v>7577.616</v>
      </c>
      <c r="N11" s="1">
        <f t="shared" si="34"/>
        <v>11731.423999999999</v>
      </c>
      <c r="O11" s="1">
        <f t="shared" si="35"/>
        <v>15885.232</v>
      </c>
      <c r="P11" s="1">
        <f t="shared" si="36"/>
        <v>20039.04</v>
      </c>
      <c r="Q11" s="1">
        <f t="shared" si="37"/>
        <v>24192.847999999998</v>
      </c>
      <c r="R11" s="1">
        <f t="shared" si="38"/>
        <v>28346.655999999999</v>
      </c>
      <c r="S11" s="1">
        <f t="shared" si="39"/>
        <v>32500.464</v>
      </c>
      <c r="T11" s="1">
        <f t="shared" si="40"/>
        <v>36654.271999999997</v>
      </c>
      <c r="U11" s="17">
        <f t="shared" si="41"/>
        <v>40808.080000000002</v>
      </c>
      <c r="V11" s="17">
        <f t="shared" si="42"/>
        <v>44961.887999999999</v>
      </c>
      <c r="W11" s="17">
        <f t="shared" si="43"/>
        <v>49115.695999999996</v>
      </c>
      <c r="X11" s="17">
        <f t="shared" si="44"/>
        <v>53269.504000000001</v>
      </c>
      <c r="Y11" s="17">
        <f t="shared" si="45"/>
        <v>57423.311999999998</v>
      </c>
      <c r="Z11" s="17">
        <f t="shared" si="46"/>
        <v>61577.120000000003</v>
      </c>
      <c r="AA11" s="17">
        <f t="shared" si="47"/>
        <v>65730.928</v>
      </c>
      <c r="AB11" s="17">
        <f t="shared" si="48"/>
        <v>69884.736000000004</v>
      </c>
      <c r="AC11" s="17">
        <f t="shared" si="49"/>
        <v>74038.543999999994</v>
      </c>
      <c r="AD11" s="17">
        <f t="shared" si="50"/>
        <v>160722.35200000001</v>
      </c>
      <c r="AE11" s="17">
        <f t="shared" si="51"/>
        <v>82346.16</v>
      </c>
      <c r="AF11" s="17">
        <f t="shared" si="52"/>
        <v>86499.967999999993</v>
      </c>
      <c r="AG11" s="17">
        <f t="shared" si="53"/>
        <v>90653.775999999998</v>
      </c>
      <c r="AH11" s="17">
        <f t="shared" si="54"/>
        <v>94807.584000000003</v>
      </c>
      <c r="AI11" s="17">
        <f t="shared" si="55"/>
        <v>98961.391999999993</v>
      </c>
      <c r="AJ11" s="17">
        <f t="shared" si="56"/>
        <v>103115.2</v>
      </c>
      <c r="AK11" s="17">
        <f t="shared" si="0"/>
        <v>107269.008</v>
      </c>
      <c r="AL11" s="17">
        <f t="shared" si="1"/>
        <v>111422.81600000001</v>
      </c>
      <c r="AM11" s="17">
        <f t="shared" si="2"/>
        <v>115576.624</v>
      </c>
      <c r="AN11" s="17">
        <f t="shared" si="57"/>
        <v>119730.432</v>
      </c>
      <c r="AO11" s="17">
        <f t="shared" si="58"/>
        <v>123884.24</v>
      </c>
    </row>
    <row r="12" spans="1:41">
      <c r="A12" t="s">
        <v>93</v>
      </c>
      <c r="B12" t="s">
        <v>88</v>
      </c>
      <c r="C12" t="s">
        <v>57</v>
      </c>
      <c r="D12">
        <v>789</v>
      </c>
      <c r="E12">
        <v>315</v>
      </c>
      <c r="F12">
        <f t="shared" si="59"/>
        <v>1104</v>
      </c>
      <c r="G12" s="1">
        <f>(F12*10.27)*0.2</f>
        <v>2267.616</v>
      </c>
      <c r="H12" s="1">
        <f>((F12*10.27)*7.1%)*0.1</f>
        <v>80.500367999999995</v>
      </c>
      <c r="I12">
        <v>1860</v>
      </c>
      <c r="J12">
        <v>580</v>
      </c>
      <c r="K12">
        <v>2380</v>
      </c>
      <c r="L12">
        <v>400</v>
      </c>
      <c r="M12" s="1">
        <f t="shared" si="33"/>
        <v>12535.232</v>
      </c>
      <c r="N12" s="1">
        <f t="shared" si="34"/>
        <v>19442.847999999998</v>
      </c>
      <c r="O12" s="1">
        <f t="shared" si="35"/>
        <v>26350.464</v>
      </c>
      <c r="P12" s="1">
        <f t="shared" si="36"/>
        <v>33258.080000000002</v>
      </c>
      <c r="Q12" s="1">
        <f t="shared" si="37"/>
        <v>40165.695999999996</v>
      </c>
      <c r="R12" s="1">
        <f t="shared" si="38"/>
        <v>47073.311999999998</v>
      </c>
      <c r="S12" s="1">
        <f t="shared" si="39"/>
        <v>53980.928</v>
      </c>
      <c r="T12" s="1">
        <f t="shared" si="40"/>
        <v>60888.544000000002</v>
      </c>
      <c r="U12" s="17">
        <f t="shared" si="41"/>
        <v>67796.160000000003</v>
      </c>
      <c r="V12" s="17">
        <f t="shared" si="42"/>
        <v>74703.775999999998</v>
      </c>
      <c r="W12" s="17">
        <f t="shared" si="43"/>
        <v>81611.391999999993</v>
      </c>
      <c r="X12" s="17">
        <f t="shared" si="44"/>
        <v>88519.008000000002</v>
      </c>
      <c r="Y12" s="17">
        <f t="shared" si="45"/>
        <v>95426.623999999996</v>
      </c>
      <c r="Z12" s="17">
        <f t="shared" si="46"/>
        <v>102334.24</v>
      </c>
      <c r="AA12" s="17">
        <f t="shared" si="47"/>
        <v>109241.856</v>
      </c>
      <c r="AB12" s="17">
        <f t="shared" si="48"/>
        <v>116149.47199999999</v>
      </c>
      <c r="AC12" s="17">
        <f t="shared" si="49"/>
        <v>123057.088</v>
      </c>
      <c r="AD12" s="17">
        <f t="shared" si="50"/>
        <v>247144.704</v>
      </c>
      <c r="AE12" s="17">
        <f t="shared" si="51"/>
        <v>136872.32000000001</v>
      </c>
      <c r="AF12" s="17">
        <f t="shared" si="52"/>
        <v>143779.93599999999</v>
      </c>
      <c r="AG12" s="17">
        <f t="shared" si="53"/>
        <v>150687.552</v>
      </c>
      <c r="AH12" s="17">
        <f t="shared" si="54"/>
        <v>157595.16800000001</v>
      </c>
      <c r="AI12" s="17">
        <f t="shared" si="55"/>
        <v>164502.78399999999</v>
      </c>
      <c r="AJ12" s="17">
        <f t="shared" si="56"/>
        <v>171410.4</v>
      </c>
      <c r="AK12" s="17">
        <f t="shared" si="0"/>
        <v>178318.016</v>
      </c>
      <c r="AL12" s="17">
        <f t="shared" si="1"/>
        <v>185225.63200000001</v>
      </c>
      <c r="AM12" s="17">
        <f t="shared" si="2"/>
        <v>192133.24799999999</v>
      </c>
      <c r="AN12" s="17">
        <f t="shared" si="57"/>
        <v>199040.864</v>
      </c>
      <c r="AO12" s="17">
        <f t="shared" si="58"/>
        <v>205948.48</v>
      </c>
    </row>
    <row r="13" spans="1:41">
      <c r="A13" t="s">
        <v>93</v>
      </c>
      <c r="B13" t="s">
        <v>87</v>
      </c>
      <c r="C13" t="s">
        <v>57</v>
      </c>
      <c r="D13">
        <v>789</v>
      </c>
      <c r="E13">
        <v>315</v>
      </c>
      <c r="F13">
        <f t="shared" si="59"/>
        <v>1104</v>
      </c>
      <c r="G13" s="1">
        <f>(F13*10.27)*0.3</f>
        <v>3401.424</v>
      </c>
      <c r="H13" s="1">
        <f t="shared" ref="H13" si="63">((F13*10.27)*7.1%)*0.1</f>
        <v>80.500367999999995</v>
      </c>
      <c r="I13">
        <v>1860</v>
      </c>
      <c r="J13">
        <v>580</v>
      </c>
      <c r="K13">
        <v>2380</v>
      </c>
      <c r="L13">
        <v>400</v>
      </c>
      <c r="M13" s="1">
        <f t="shared" si="33"/>
        <v>14802.848</v>
      </c>
      <c r="N13" s="1">
        <f t="shared" si="34"/>
        <v>22844.272000000001</v>
      </c>
      <c r="O13" s="1">
        <f t="shared" si="35"/>
        <v>30885.696</v>
      </c>
      <c r="P13" s="1">
        <f t="shared" si="36"/>
        <v>38927.119999999995</v>
      </c>
      <c r="Q13" s="1">
        <f t="shared" si="37"/>
        <v>46968.544000000002</v>
      </c>
      <c r="R13" s="1">
        <f t="shared" si="38"/>
        <v>55009.968000000001</v>
      </c>
      <c r="S13" s="1">
        <f t="shared" si="39"/>
        <v>63051.392</v>
      </c>
      <c r="T13" s="1">
        <f t="shared" si="40"/>
        <v>71092.815999999992</v>
      </c>
      <c r="U13" s="17">
        <f t="shared" si="41"/>
        <v>79134.239999999991</v>
      </c>
      <c r="V13" s="17">
        <f t="shared" si="42"/>
        <v>87175.664000000004</v>
      </c>
      <c r="W13" s="17">
        <f t="shared" si="43"/>
        <v>95217.088000000003</v>
      </c>
      <c r="X13" s="17">
        <f t="shared" si="44"/>
        <v>103258.512</v>
      </c>
      <c r="Y13" s="17">
        <f t="shared" si="45"/>
        <v>111299.936</v>
      </c>
      <c r="Z13" s="17">
        <f t="shared" si="46"/>
        <v>119341.36</v>
      </c>
      <c r="AA13" s="17">
        <f t="shared" si="47"/>
        <v>127382.784</v>
      </c>
      <c r="AB13" s="17">
        <f t="shared" si="48"/>
        <v>135424.20799999998</v>
      </c>
      <c r="AC13" s="17">
        <f t="shared" si="49"/>
        <v>143465.63199999998</v>
      </c>
      <c r="AD13" s="17">
        <f t="shared" si="50"/>
        <v>268687.05599999998</v>
      </c>
      <c r="AE13" s="17">
        <f t="shared" si="51"/>
        <v>159548.47999999998</v>
      </c>
      <c r="AF13" s="17">
        <f t="shared" si="52"/>
        <v>167589.90399999998</v>
      </c>
      <c r="AG13" s="17">
        <f t="shared" si="53"/>
        <v>175631.32800000001</v>
      </c>
      <c r="AH13" s="17">
        <f t="shared" si="54"/>
        <v>183672.75200000001</v>
      </c>
      <c r="AI13" s="17">
        <f t="shared" si="55"/>
        <v>191714.17600000001</v>
      </c>
      <c r="AJ13" s="17">
        <f t="shared" si="56"/>
        <v>199755.6</v>
      </c>
      <c r="AK13" s="17">
        <f t="shared" si="0"/>
        <v>207797.024</v>
      </c>
      <c r="AL13" s="17">
        <f t="shared" si="1"/>
        <v>215838.448</v>
      </c>
      <c r="AM13" s="17">
        <f t="shared" si="2"/>
        <v>223879.872</v>
      </c>
      <c r="AN13" s="17">
        <f t="shared" si="57"/>
        <v>231921.296</v>
      </c>
      <c r="AO13" s="17">
        <f t="shared" si="58"/>
        <v>239962.72</v>
      </c>
    </row>
    <row r="14" spans="1:41">
      <c r="A14" t="s">
        <v>8</v>
      </c>
      <c r="B14" t="s">
        <v>80</v>
      </c>
      <c r="C14" t="s">
        <v>57</v>
      </c>
      <c r="D14">
        <v>836</v>
      </c>
      <c r="E14">
        <v>315</v>
      </c>
      <c r="F14">
        <f t="shared" si="59"/>
        <v>1151</v>
      </c>
      <c r="G14" s="1">
        <f>(F14*10.27)*0.1</f>
        <v>1182.077</v>
      </c>
      <c r="H14" s="1">
        <f>((F14*10.27)*7.1%)*0.1</f>
        <v>83.927466999999979</v>
      </c>
      <c r="I14">
        <v>1860</v>
      </c>
      <c r="J14">
        <v>580</v>
      </c>
      <c r="K14">
        <v>2380</v>
      </c>
      <c r="L14">
        <v>400</v>
      </c>
      <c r="M14" s="1">
        <f t="shared" si="33"/>
        <v>10364.154</v>
      </c>
      <c r="N14" s="1">
        <f t="shared" si="34"/>
        <v>16186.231</v>
      </c>
      <c r="O14" s="1">
        <f t="shared" si="35"/>
        <v>22008.308000000001</v>
      </c>
      <c r="P14" s="1">
        <f t="shared" si="36"/>
        <v>27830.385000000002</v>
      </c>
      <c r="Q14" s="1">
        <f t="shared" si="37"/>
        <v>33652.462</v>
      </c>
      <c r="R14" s="1">
        <f t="shared" si="38"/>
        <v>39474.539000000004</v>
      </c>
      <c r="S14" s="1">
        <f t="shared" si="39"/>
        <v>45296.616000000002</v>
      </c>
      <c r="T14" s="1">
        <f t="shared" si="40"/>
        <v>51118.692999999999</v>
      </c>
      <c r="U14" s="1">
        <f t="shared" si="41"/>
        <v>56940.770000000004</v>
      </c>
      <c r="V14" s="1">
        <f t="shared" si="42"/>
        <v>62762.847000000002</v>
      </c>
      <c r="W14" s="1">
        <f t="shared" si="43"/>
        <v>68584.923999999999</v>
      </c>
      <c r="X14" s="1">
        <f t="shared" si="44"/>
        <v>74407.001000000004</v>
      </c>
      <c r="Y14" s="1">
        <f t="shared" si="45"/>
        <v>80229.078000000009</v>
      </c>
      <c r="Z14" s="17">
        <f t="shared" si="46"/>
        <v>86051.154999999999</v>
      </c>
      <c r="AA14" s="17">
        <f t="shared" si="47"/>
        <v>91873.232000000004</v>
      </c>
      <c r="AB14" s="17">
        <f t="shared" si="48"/>
        <v>97695.309000000008</v>
      </c>
      <c r="AC14" s="17">
        <f t="shared" si="49"/>
        <v>103517.386</v>
      </c>
      <c r="AD14" s="17">
        <f t="shared" si="50"/>
        <v>226519.46299999999</v>
      </c>
      <c r="AE14" s="17">
        <f t="shared" si="51"/>
        <v>115161.54000000001</v>
      </c>
      <c r="AF14" s="17">
        <f t="shared" si="52"/>
        <v>120983.617</v>
      </c>
      <c r="AG14" s="17">
        <f t="shared" si="53"/>
        <v>126805.694</v>
      </c>
      <c r="AH14" s="17">
        <f t="shared" si="54"/>
        <v>132627.77100000001</v>
      </c>
      <c r="AI14" s="17">
        <f t="shared" si="55"/>
        <v>138449.848</v>
      </c>
      <c r="AJ14" s="17">
        <f t="shared" si="56"/>
        <v>144271.92499999999</v>
      </c>
      <c r="AK14" s="17">
        <f t="shared" si="0"/>
        <v>150094.00200000001</v>
      </c>
      <c r="AL14" s="17">
        <f t="shared" si="1"/>
        <v>155916.07900000003</v>
      </c>
      <c r="AM14" s="17">
        <f t="shared" si="2"/>
        <v>161738.15600000002</v>
      </c>
      <c r="AN14" s="17">
        <f t="shared" si="57"/>
        <v>167560.23300000001</v>
      </c>
      <c r="AO14" s="17">
        <f t="shared" si="58"/>
        <v>173382.31</v>
      </c>
    </row>
    <row r="15" spans="1:41">
      <c r="A15" t="s">
        <v>8</v>
      </c>
      <c r="B15" t="s">
        <v>80</v>
      </c>
      <c r="C15" t="s">
        <v>56</v>
      </c>
      <c r="D15">
        <v>836</v>
      </c>
      <c r="E15">
        <v>315</v>
      </c>
      <c r="F15">
        <f t="shared" ref="F15:F17" si="64">D15+E15</f>
        <v>1151</v>
      </c>
      <c r="G15" s="1">
        <f t="shared" ref="G15:G17" si="65">(F15*10.27)*0.1</f>
        <v>1182.077</v>
      </c>
      <c r="H15" s="1">
        <f t="shared" ref="H15:H16" si="66">((F15*10.27)*7.1%)*0.1</f>
        <v>83.927466999999979</v>
      </c>
      <c r="I15">
        <v>390</v>
      </c>
      <c r="J15">
        <v>390</v>
      </c>
      <c r="K15">
        <v>820</v>
      </c>
      <c r="L15">
        <v>400</v>
      </c>
      <c r="M15" s="1">
        <f t="shared" ref="M15:M17" si="67">$J15+I15+SUM($G15,$K15:$L15)*2</f>
        <v>5584.1540000000005</v>
      </c>
      <c r="N15" s="1">
        <f t="shared" si="34"/>
        <v>8376.2309999999998</v>
      </c>
      <c r="O15" s="1">
        <f t="shared" si="35"/>
        <v>11168.308000000001</v>
      </c>
      <c r="P15" s="1">
        <f t="shared" si="36"/>
        <v>13960.385000000002</v>
      </c>
      <c r="Q15" s="1">
        <f t="shared" si="37"/>
        <v>16752.462</v>
      </c>
      <c r="R15" s="1">
        <f t="shared" si="38"/>
        <v>19544.539000000001</v>
      </c>
      <c r="S15" s="1">
        <f t="shared" si="39"/>
        <v>22336.616000000002</v>
      </c>
      <c r="T15" s="1">
        <f t="shared" si="40"/>
        <v>25128.693000000003</v>
      </c>
      <c r="U15" s="1">
        <f t="shared" si="41"/>
        <v>27920.770000000004</v>
      </c>
      <c r="V15" s="1">
        <f t="shared" si="42"/>
        <v>30712.847000000002</v>
      </c>
      <c r="W15" s="1">
        <f t="shared" si="43"/>
        <v>33504.923999999999</v>
      </c>
      <c r="X15" s="1">
        <f t="shared" si="44"/>
        <v>36297.001000000004</v>
      </c>
      <c r="Y15" s="1">
        <f t="shared" si="45"/>
        <v>39089.078000000001</v>
      </c>
      <c r="Z15" s="17">
        <f t="shared" si="46"/>
        <v>41881.155000000006</v>
      </c>
      <c r="AA15" s="17">
        <f t="shared" si="47"/>
        <v>44673.232000000004</v>
      </c>
      <c r="AB15" s="17">
        <f t="shared" si="48"/>
        <v>47465.309000000001</v>
      </c>
      <c r="AC15" s="17">
        <f t="shared" si="49"/>
        <v>50257.386000000006</v>
      </c>
      <c r="AD15" s="17">
        <f t="shared" si="50"/>
        <v>77619.463000000003</v>
      </c>
      <c r="AE15" s="17">
        <f t="shared" si="51"/>
        <v>55841.540000000008</v>
      </c>
      <c r="AF15" s="17">
        <f t="shared" si="52"/>
        <v>58633.617000000006</v>
      </c>
      <c r="AG15" s="17">
        <f t="shared" si="53"/>
        <v>61425.694000000003</v>
      </c>
      <c r="AH15" s="17">
        <f t="shared" si="54"/>
        <v>64217.771000000008</v>
      </c>
      <c r="AI15" s="17">
        <f t="shared" si="55"/>
        <v>67009.847999999998</v>
      </c>
      <c r="AJ15" s="17">
        <f t="shared" si="56"/>
        <v>69801.925000000003</v>
      </c>
      <c r="AK15" s="17">
        <f t="shared" si="0"/>
        <v>72594.002000000008</v>
      </c>
      <c r="AL15" s="17">
        <f t="shared" si="1"/>
        <v>75386.078999999998</v>
      </c>
      <c r="AM15" s="17">
        <f t="shared" si="2"/>
        <v>78178.156000000003</v>
      </c>
      <c r="AN15" s="17">
        <f t="shared" si="57"/>
        <v>80970.233000000007</v>
      </c>
      <c r="AO15" s="17">
        <f t="shared" si="58"/>
        <v>83762.310000000012</v>
      </c>
    </row>
    <row r="16" spans="1:41">
      <c r="A16" t="s">
        <v>8</v>
      </c>
      <c r="B16" t="s">
        <v>80</v>
      </c>
      <c r="C16" t="s">
        <v>58</v>
      </c>
      <c r="D16">
        <v>836</v>
      </c>
      <c r="E16">
        <v>315</v>
      </c>
      <c r="F16">
        <f t="shared" si="64"/>
        <v>1151</v>
      </c>
      <c r="G16" s="1">
        <f t="shared" si="65"/>
        <v>1182.077</v>
      </c>
      <c r="H16" s="1">
        <f t="shared" si="66"/>
        <v>83.927466999999979</v>
      </c>
      <c r="I16">
        <v>650</v>
      </c>
      <c r="J16">
        <v>580</v>
      </c>
      <c r="K16">
        <v>1310</v>
      </c>
      <c r="L16">
        <v>400</v>
      </c>
      <c r="M16" s="1">
        <f t="shared" si="67"/>
        <v>7014.1540000000005</v>
      </c>
      <c r="N16" s="1">
        <f t="shared" si="34"/>
        <v>10556.231</v>
      </c>
      <c r="O16" s="1">
        <f t="shared" si="35"/>
        <v>14098.308000000001</v>
      </c>
      <c r="P16" s="1">
        <f t="shared" si="36"/>
        <v>17640.385000000002</v>
      </c>
      <c r="Q16" s="1">
        <f t="shared" si="37"/>
        <v>21182.462</v>
      </c>
      <c r="R16" s="1">
        <f t="shared" si="38"/>
        <v>24724.539000000001</v>
      </c>
      <c r="S16" s="1">
        <f t="shared" si="39"/>
        <v>28266.616000000002</v>
      </c>
      <c r="T16" s="1">
        <f t="shared" si="40"/>
        <v>31808.693000000003</v>
      </c>
      <c r="U16" s="1">
        <f t="shared" si="41"/>
        <v>35350.770000000004</v>
      </c>
      <c r="V16" s="1">
        <f t="shared" si="42"/>
        <v>38892.847000000002</v>
      </c>
      <c r="W16" s="1">
        <f t="shared" si="43"/>
        <v>42434.923999999999</v>
      </c>
      <c r="X16" s="1">
        <f t="shared" si="44"/>
        <v>45977.001000000004</v>
      </c>
      <c r="Y16" s="1">
        <f t="shared" si="45"/>
        <v>49519.078000000001</v>
      </c>
      <c r="Z16" s="17">
        <f t="shared" si="46"/>
        <v>53061.155000000006</v>
      </c>
      <c r="AA16" s="17">
        <f t="shared" si="47"/>
        <v>56603.232000000004</v>
      </c>
      <c r="AB16" s="17">
        <f t="shared" si="48"/>
        <v>60145.309000000001</v>
      </c>
      <c r="AC16" s="17">
        <f t="shared" si="49"/>
        <v>63687.386000000006</v>
      </c>
      <c r="AD16" s="17">
        <f t="shared" si="50"/>
        <v>108179.463</v>
      </c>
      <c r="AE16" s="17">
        <f t="shared" si="51"/>
        <v>70771.540000000008</v>
      </c>
      <c r="AF16" s="17">
        <f t="shared" si="52"/>
        <v>74313.616999999998</v>
      </c>
      <c r="AG16" s="17">
        <f t="shared" si="53"/>
        <v>77855.694000000003</v>
      </c>
      <c r="AH16" s="17">
        <f t="shared" si="54"/>
        <v>81397.771000000008</v>
      </c>
      <c r="AI16" s="17">
        <f t="shared" si="55"/>
        <v>84939.847999999998</v>
      </c>
      <c r="AJ16" s="17">
        <f t="shared" si="56"/>
        <v>88481.925000000003</v>
      </c>
      <c r="AK16" s="17">
        <f t="shared" si="0"/>
        <v>92024.002000000008</v>
      </c>
      <c r="AL16" s="17">
        <f t="shared" si="1"/>
        <v>95566.079000000012</v>
      </c>
      <c r="AM16" s="17">
        <f t="shared" si="2"/>
        <v>99108.156000000003</v>
      </c>
      <c r="AN16" s="17">
        <f t="shared" si="57"/>
        <v>102650.23300000001</v>
      </c>
      <c r="AO16" s="17">
        <f t="shared" si="58"/>
        <v>106192.31000000001</v>
      </c>
    </row>
    <row r="17" spans="1:41">
      <c r="A17" t="s">
        <v>8</v>
      </c>
      <c r="B17" t="s">
        <v>80</v>
      </c>
      <c r="C17" t="s">
        <v>59</v>
      </c>
      <c r="D17">
        <v>836</v>
      </c>
      <c r="E17">
        <v>315</v>
      </c>
      <c r="F17">
        <f t="shared" si="64"/>
        <v>1151</v>
      </c>
      <c r="G17" s="1">
        <f t="shared" si="65"/>
        <v>1182.077</v>
      </c>
      <c r="H17" s="1">
        <f>((F17*10.27)*7.1%)*0.1</f>
        <v>83.927466999999979</v>
      </c>
      <c r="I17">
        <v>1310</v>
      </c>
      <c r="J17">
        <v>580</v>
      </c>
      <c r="K17">
        <v>1310</v>
      </c>
      <c r="L17">
        <v>400</v>
      </c>
      <c r="M17" s="1">
        <f t="shared" si="67"/>
        <v>7674.1540000000005</v>
      </c>
      <c r="N17" s="1">
        <f t="shared" si="34"/>
        <v>11876.231</v>
      </c>
      <c r="O17" s="1">
        <f t="shared" si="35"/>
        <v>16078.308000000001</v>
      </c>
      <c r="P17" s="1">
        <f t="shared" si="36"/>
        <v>20280.385000000002</v>
      </c>
      <c r="Q17" s="1">
        <f t="shared" si="37"/>
        <v>24482.462</v>
      </c>
      <c r="R17" s="1">
        <f t="shared" si="38"/>
        <v>28684.539000000001</v>
      </c>
      <c r="S17" s="1">
        <f t="shared" si="39"/>
        <v>32886.616000000002</v>
      </c>
      <c r="T17" s="1">
        <f t="shared" si="40"/>
        <v>37088.692999999999</v>
      </c>
      <c r="U17" s="1">
        <f t="shared" si="41"/>
        <v>41290.770000000004</v>
      </c>
      <c r="V17" s="1">
        <f t="shared" si="42"/>
        <v>45492.847000000002</v>
      </c>
      <c r="W17" s="1">
        <f t="shared" si="43"/>
        <v>49694.923999999999</v>
      </c>
      <c r="X17" s="1">
        <f t="shared" si="44"/>
        <v>53897.001000000004</v>
      </c>
      <c r="Y17" s="1">
        <f t="shared" si="45"/>
        <v>58099.078000000001</v>
      </c>
      <c r="Z17" s="17">
        <f t="shared" si="46"/>
        <v>62301.155000000006</v>
      </c>
      <c r="AA17" s="17">
        <f t="shared" si="47"/>
        <v>66503.232000000004</v>
      </c>
      <c r="AB17" s="17">
        <f t="shared" si="48"/>
        <v>70705.309000000008</v>
      </c>
      <c r="AC17" s="17">
        <f t="shared" si="49"/>
        <v>74907.385999999999</v>
      </c>
      <c r="AD17" s="17">
        <f t="shared" si="50"/>
        <v>161639.46299999999</v>
      </c>
      <c r="AE17" s="17">
        <f t="shared" si="51"/>
        <v>83311.540000000008</v>
      </c>
      <c r="AF17" s="17">
        <f t="shared" si="52"/>
        <v>87513.616999999998</v>
      </c>
      <c r="AG17" s="17">
        <f t="shared" si="53"/>
        <v>91715.694000000003</v>
      </c>
      <c r="AH17" s="17">
        <f t="shared" si="54"/>
        <v>95917.771000000008</v>
      </c>
      <c r="AI17" s="17">
        <f>$J17+$I17*23+SUM($G17,$K17:$L17)*24</f>
        <v>100119.848</v>
      </c>
      <c r="AJ17" s="17">
        <f t="shared" si="56"/>
        <v>104321.925</v>
      </c>
      <c r="AK17" s="17">
        <f t="shared" si="0"/>
        <v>108524.00200000001</v>
      </c>
      <c r="AL17" s="17">
        <f t="shared" si="1"/>
        <v>112726.07900000001</v>
      </c>
      <c r="AM17" s="17">
        <f t="shared" si="2"/>
        <v>116928.156</v>
      </c>
      <c r="AN17" s="17">
        <f t="shared" si="57"/>
        <v>121130.23300000001</v>
      </c>
      <c r="AO17" s="17">
        <f t="shared" si="58"/>
        <v>125332.31000000001</v>
      </c>
    </row>
    <row r="18" spans="1:41">
      <c r="A18" t="s">
        <v>8</v>
      </c>
      <c r="B18" t="s">
        <v>81</v>
      </c>
      <c r="C18" t="s">
        <v>57</v>
      </c>
      <c r="D18">
        <v>836</v>
      </c>
      <c r="E18">
        <v>315</v>
      </c>
      <c r="F18">
        <f>D18+E18</f>
        <v>1151</v>
      </c>
      <c r="G18" s="1">
        <f>(F18*10.27)*0.2</f>
        <v>2364.154</v>
      </c>
      <c r="H18" s="1">
        <f>((F18*10.27)*7.1%)*0.2</f>
        <v>167.85493399999996</v>
      </c>
      <c r="I18">
        <v>1860</v>
      </c>
      <c r="J18">
        <v>580</v>
      </c>
      <c r="K18">
        <v>2380</v>
      </c>
      <c r="L18">
        <v>400</v>
      </c>
      <c r="M18" s="1">
        <f>$J18+I18+SUM($G18,$K18:$L18)*2</f>
        <v>12728.308000000001</v>
      </c>
      <c r="N18" s="1">
        <f>$J18+$I18*2+SUM($G18,$K18:$L18)*3</f>
        <v>19732.462</v>
      </c>
      <c r="O18" s="1">
        <f>$J18+$I18*3+SUM($G18,$K18:$L18)*4</f>
        <v>26736.616000000002</v>
      </c>
      <c r="P18" s="1">
        <f>$J18+$I18*4+SUM($G18,$K18:$L18)*5</f>
        <v>33740.770000000004</v>
      </c>
      <c r="Q18" s="1">
        <f>$J18+$I18*5+SUM($G18,$K18:$L18)*6</f>
        <v>40744.923999999999</v>
      </c>
      <c r="R18" s="1">
        <f>$J18+$I18*6+SUM($G18,$K18:$L18)*7</f>
        <v>47749.078000000001</v>
      </c>
      <c r="S18" s="1">
        <f>$J18+$I18*7+SUM($G18,$K18:$L18)*8</f>
        <v>54753.232000000004</v>
      </c>
      <c r="T18" s="1">
        <f>$J18+$I18*8+SUM($G18,$K18:$L18)*9</f>
        <v>61757.386000000006</v>
      </c>
      <c r="U18" s="1">
        <f>$J18+$I18*9+SUM($G18,$K18:$L18)*10</f>
        <v>68761.540000000008</v>
      </c>
      <c r="V18" s="1">
        <f>$J18+$I18*10+SUM($G18,$K18:$L18)*11</f>
        <v>75765.694000000003</v>
      </c>
      <c r="W18" s="1">
        <f>$J18+$I18*11+SUM($G18,$K18:$L18)*12</f>
        <v>82769.847999999998</v>
      </c>
      <c r="X18" s="1">
        <f>$J18+$I18*12+SUM($G18,$K18:$L18)*13</f>
        <v>89774.002000000008</v>
      </c>
      <c r="Y18" s="1">
        <f>$J18+$I18*13+SUM($G18,$K18:$L18)*14</f>
        <v>96778.156000000003</v>
      </c>
      <c r="Z18" s="17">
        <f>$J18+$I18*14+SUM($G18,$K18:$L18)*15</f>
        <v>103782.31000000001</v>
      </c>
      <c r="AA18" s="17">
        <f>$J18+$I18*15+SUM($G18,$K18:$L18)*16</f>
        <v>110786.46400000001</v>
      </c>
      <c r="AB18" s="17">
        <f>$J18+$I18*16+SUM($G18,$K18:$L18)*17</f>
        <v>117790.618</v>
      </c>
      <c r="AC18" s="17">
        <f>$J18+$I18*17+SUM($G18,$K18:$L18)*18</f>
        <v>124794.77200000001</v>
      </c>
      <c r="AD18" s="17">
        <f>$J18+$I18*81+SUM($G18,$K18:$L18)*19</f>
        <v>248978.92600000001</v>
      </c>
      <c r="AE18" s="17">
        <f>$J18+$I18*19+SUM($G18,$K18:$L18)*20</f>
        <v>138803.08000000002</v>
      </c>
      <c r="AF18" s="17">
        <f>$J18+$I18*20+SUM($G18,$K18:$L18)*21</f>
        <v>145807.234</v>
      </c>
      <c r="AG18" s="17">
        <f>$J18+$I18*21+SUM($G18,$K18:$L18)*22</f>
        <v>152811.38800000001</v>
      </c>
      <c r="AH18" s="17">
        <f>$J18+$I18*22+SUM($G18,$K18:$L18)*23</f>
        <v>159815.54200000002</v>
      </c>
      <c r="AI18" s="17">
        <f>$J18+$I18*23+SUM($G18,$K18:$L18)*24</f>
        <v>166819.696</v>
      </c>
      <c r="AJ18" s="17">
        <f>$J18+$I18*24+SUM($G18,$K18:$L18)*25</f>
        <v>173823.85</v>
      </c>
      <c r="AK18" s="17">
        <f>$J18+$I18*25+SUM($G18,$K18:$L18)*26</f>
        <v>180828.00400000002</v>
      </c>
      <c r="AL18" s="17">
        <f>$J18+$I18*26+SUM($G18,$K18:$L18)*27</f>
        <v>187832.15800000002</v>
      </c>
      <c r="AM18" s="17">
        <f>$J18+$I18*27+SUM($G18,$K18:$L18)*28</f>
        <v>194836.31200000001</v>
      </c>
      <c r="AN18" s="17">
        <f>$J18+$I18*28+SUM($G18,$K18:$L18)*29</f>
        <v>201840.46600000001</v>
      </c>
      <c r="AO18" s="17">
        <f>$J18+$I18*29+SUM($G18,$K18:$L18)*30</f>
        <v>208844.62000000002</v>
      </c>
    </row>
    <row r="19" spans="1:41">
      <c r="A19" t="s">
        <v>8</v>
      </c>
      <c r="B19" t="s">
        <v>82</v>
      </c>
      <c r="C19" t="s">
        <v>57</v>
      </c>
      <c r="D19">
        <v>836</v>
      </c>
      <c r="E19">
        <v>315</v>
      </c>
      <c r="F19">
        <f>D19+E19</f>
        <v>1151</v>
      </c>
      <c r="G19" s="1">
        <f>(F19*10.27)*0.3</f>
        <v>3546.2309999999993</v>
      </c>
      <c r="H19" s="1">
        <f>((F19*10.27)*7.1%)*0.3</f>
        <v>251.78240099999994</v>
      </c>
      <c r="I19">
        <v>1860</v>
      </c>
      <c r="J19">
        <v>580</v>
      </c>
      <c r="K19">
        <v>2380</v>
      </c>
      <c r="L19">
        <v>400</v>
      </c>
      <c r="M19" s="1">
        <f>$J19+I19+SUM($G19,$K19:$L19)*2</f>
        <v>15092.462</v>
      </c>
      <c r="N19" s="1">
        <f>$J19+$I19*2+SUM($G19,$K19:$L19)*3</f>
        <v>23278.692999999999</v>
      </c>
      <c r="O19" s="1">
        <f>$J19+$I19*3+SUM($G19,$K19:$L19)*4</f>
        <v>31464.923999999999</v>
      </c>
      <c r="P19" s="1">
        <f>$J19+$I19*4+SUM($G19,$K19:$L19)*5</f>
        <v>39651.154999999999</v>
      </c>
      <c r="Q19" s="1">
        <f>$J19+$I19*5+SUM($G19,$K19:$L19)*6</f>
        <v>47837.385999999999</v>
      </c>
      <c r="R19" s="1">
        <f>$J19+$I19*6+SUM($G19,$K19:$L19)*7</f>
        <v>56023.616999999998</v>
      </c>
      <c r="S19" s="1">
        <f>$J19+$I19*7+SUM($G19,$K19:$L19)*8</f>
        <v>64209.847999999998</v>
      </c>
      <c r="T19" s="1">
        <f>$J19+$I19*8+SUM($G19,$K19:$L19)*9</f>
        <v>72396.078999999998</v>
      </c>
      <c r="U19" s="1">
        <f>$J19+$I19*9+SUM($G19,$K19:$L19)*10</f>
        <v>80582.31</v>
      </c>
      <c r="V19" s="1">
        <f>$J19+$I19*10+SUM($G19,$K19:$L19)*11</f>
        <v>88768.540999999997</v>
      </c>
      <c r="W19" s="1">
        <f>$J19+$I19*11+SUM($G19,$K19:$L19)*12</f>
        <v>96954.771999999997</v>
      </c>
      <c r="X19" s="1">
        <f>$J19+$I19*12+SUM($G19,$K19:$L19)*13</f>
        <v>105141.003</v>
      </c>
      <c r="Y19" s="1">
        <f>$J19+$I19*13+SUM($G19,$K19:$L19)*14</f>
        <v>113327.234</v>
      </c>
      <c r="Z19" s="17">
        <f>$J19+$I19*14+SUM($G19,$K19:$L19)*15</f>
        <v>121513.465</v>
      </c>
      <c r="AA19" s="17">
        <f>$J19+$I19*15+SUM($G19,$K19:$L19)*16</f>
        <v>129699.696</v>
      </c>
      <c r="AB19" s="17">
        <f>$J19+$I19*16+SUM($G19,$K19:$L19)*17</f>
        <v>137885.927</v>
      </c>
      <c r="AC19" s="17">
        <f>$J19+$I19*17+SUM($G19,$K19:$L19)*18</f>
        <v>146072.158</v>
      </c>
      <c r="AD19" s="17">
        <f>$J19+$I19*81+SUM($G19,$K19:$L19)*19</f>
        <v>271438.38899999997</v>
      </c>
      <c r="AE19" s="17">
        <f>$J19+$I19*19+SUM($G19,$K19:$L19)*20</f>
        <v>162444.62</v>
      </c>
      <c r="AF19" s="17">
        <f>$J19+$I19*20+SUM($G19,$K19:$L19)*21</f>
        <v>170630.851</v>
      </c>
      <c r="AG19" s="17">
        <f>$J19+$I19*21+SUM($G19,$K19:$L19)*22</f>
        <v>178817.08199999999</v>
      </c>
      <c r="AH19" s="17">
        <f>$J19+$I19*22+SUM($G19,$K19:$L19)*23</f>
        <v>187003.31299999999</v>
      </c>
      <c r="AI19" s="17">
        <f>$J19+$I19*23+SUM($G19,$K19:$L19)*24</f>
        <v>195189.54399999999</v>
      </c>
      <c r="AJ19" s="17">
        <f>$J19+$I19*24+SUM($G19,$K19:$L19)*25</f>
        <v>203375.77499999999</v>
      </c>
      <c r="AK19" s="17">
        <f>$J19+$I19*25+SUM($G19,$K19:$L19)*26</f>
        <v>211562.00599999999</v>
      </c>
      <c r="AL19" s="17">
        <f>$J19+$I19*26+SUM($G19,$K19:$L19)*27</f>
        <v>219748.23699999999</v>
      </c>
      <c r="AM19" s="17">
        <f>$J19+$I19*27+SUM($G19,$K19:$L19)*28</f>
        <v>227934.46799999999</v>
      </c>
      <c r="AN19" s="17">
        <f>$J19+$I19*28+SUM($G19,$K19:$L19)*29</f>
        <v>236120.69899999999</v>
      </c>
      <c r="AO19" s="17">
        <f>$J19+$I19*29+SUM($G19,$K19:$L19)*30</f>
        <v>244306.93</v>
      </c>
    </row>
    <row r="20" spans="1:41">
      <c r="A20" t="s">
        <v>9</v>
      </c>
      <c r="B20" t="s">
        <v>80</v>
      </c>
      <c r="C20" t="s">
        <v>57</v>
      </c>
      <c r="D20">
        <v>883</v>
      </c>
      <c r="E20">
        <v>315</v>
      </c>
      <c r="F20">
        <f>D20+E20</f>
        <v>1198</v>
      </c>
      <c r="G20" s="1">
        <f>(F20*10.27)*0.1</f>
        <v>1230.346</v>
      </c>
      <c r="H20" s="1">
        <f>((F20*10.27)*7.1%)*0.1</f>
        <v>87.354565999999991</v>
      </c>
      <c r="I20">
        <v>1860</v>
      </c>
      <c r="J20">
        <v>580</v>
      </c>
      <c r="K20">
        <v>2380</v>
      </c>
      <c r="L20">
        <v>400</v>
      </c>
      <c r="M20" s="1">
        <f>$J20+I20+SUM($G20,$K20:$L20)*2</f>
        <v>10460.691999999999</v>
      </c>
      <c r="N20" s="1">
        <f>$J20+$I20*2+SUM($G20,$K20:$L20)*3</f>
        <v>16331.038</v>
      </c>
      <c r="O20" s="1">
        <f>$J20+$I20*3+SUM($G20,$K20:$L20)*4</f>
        <v>22201.383999999998</v>
      </c>
      <c r="P20" s="1">
        <f>$J20+$I20*4+SUM($G20,$K20:$L20)*5</f>
        <v>28071.73</v>
      </c>
      <c r="Q20" s="1">
        <f>$J20+$I20*5+SUM($G20,$K20:$L20)*6</f>
        <v>33942.076000000001</v>
      </c>
      <c r="R20" s="1">
        <f>$J20+$I20*6+SUM($G20,$K20:$L20)*7</f>
        <v>39812.421999999999</v>
      </c>
      <c r="S20" s="1">
        <f>$J20+$I20*7+SUM($G20,$K20:$L20)*8</f>
        <v>45682.767999999996</v>
      </c>
      <c r="T20" s="1">
        <f>$J20+$I20*8+SUM($G20,$K20:$L20)*9</f>
        <v>51553.114000000001</v>
      </c>
      <c r="U20" s="1">
        <f>$J20+$I20*9+SUM($G20,$K20:$L20)*10</f>
        <v>57423.46</v>
      </c>
      <c r="V20" s="1">
        <f>$J20+$I20*10+SUM($G20,$K20:$L20)*11</f>
        <v>63293.805999999997</v>
      </c>
      <c r="W20" s="1">
        <f>$J20+$I20*11+SUM($G20,$K20:$L20)*12</f>
        <v>69164.152000000002</v>
      </c>
      <c r="X20" s="1">
        <f>$J20+$I20*12+SUM($G20,$K20:$L20)*13</f>
        <v>75034.497999999992</v>
      </c>
      <c r="Y20" s="1">
        <f>$J20+$I20*13+SUM($G20,$K20:$L20)*14</f>
        <v>80904.843999999997</v>
      </c>
      <c r="Z20" s="1">
        <f>$J20+$I20*14+SUM($G20,$K20:$L20)*15</f>
        <v>86775.19</v>
      </c>
      <c r="AA20" s="1">
        <f>$J20+$I20*15+SUM($G20,$K20:$L20)*16</f>
        <v>92645.535999999993</v>
      </c>
      <c r="AB20" s="17">
        <f>$J20+$I20*16+SUM($G20,$K20:$L20)*17</f>
        <v>98515.881999999998</v>
      </c>
      <c r="AC20" s="17">
        <f>$J20+$I20*17+SUM($G20,$K20:$L20)*18</f>
        <v>104386.228</v>
      </c>
      <c r="AD20" s="17">
        <f>$J20+$I20*81+SUM($G20,$K20:$L20)*19</f>
        <v>227436.57399999999</v>
      </c>
      <c r="AE20" s="17">
        <f>$J20+$I20*19+SUM($G20,$K20:$L20)*20</f>
        <v>116126.92</v>
      </c>
      <c r="AF20" s="17">
        <f>$J20+$I20*20+SUM($G20,$K20:$L20)*21</f>
        <v>121997.266</v>
      </c>
      <c r="AG20" s="17">
        <f>$J20+$I20*21+SUM($G20,$K20:$L20)*22</f>
        <v>127867.61199999999</v>
      </c>
      <c r="AH20" s="17">
        <f>$J20+$I20*22+SUM($G20,$K20:$L20)*23</f>
        <v>133737.95799999998</v>
      </c>
      <c r="AI20" s="17">
        <f>$J20+$I20*23+SUM($G20,$K20:$L20)*24</f>
        <v>139608.304</v>
      </c>
      <c r="AJ20" s="17">
        <f>$J20+$I20*24+SUM($G20,$K20:$L20)*25</f>
        <v>145478.65</v>
      </c>
      <c r="AK20" s="17">
        <f>$J20+$I20*25+SUM($G20,$K20:$L20)*26</f>
        <v>151348.99599999998</v>
      </c>
      <c r="AL20" s="17">
        <f>$J20+$I20*26+SUM($G20,$K20:$L20)*27</f>
        <v>157219.342</v>
      </c>
      <c r="AM20" s="17">
        <f>$J20+$I20*27+SUM($G20,$K20:$L20)*28</f>
        <v>163089.68799999999</v>
      </c>
      <c r="AN20" s="17">
        <f>$J20+$I20*28+SUM($G20,$K20:$L20)*29</f>
        <v>168960.03399999999</v>
      </c>
      <c r="AO20" s="17">
        <f>$J20+$I20*29+SUM($G20,$K20:$L20)*30</f>
        <v>174830.38</v>
      </c>
    </row>
    <row r="21" spans="1:41">
      <c r="A21" t="s">
        <v>9</v>
      </c>
      <c r="B21" t="s">
        <v>80</v>
      </c>
      <c r="C21" t="s">
        <v>56</v>
      </c>
      <c r="D21">
        <v>883</v>
      </c>
      <c r="E21">
        <v>315</v>
      </c>
      <c r="F21">
        <f t="shared" ref="F21:F23" si="68">D21+E21</f>
        <v>1198</v>
      </c>
      <c r="G21" s="1">
        <f t="shared" ref="G21:G23" si="69">(F21*10.27)*0.1</f>
        <v>1230.346</v>
      </c>
      <c r="H21" s="1">
        <f t="shared" ref="H21:H22" si="70">((F21*10.27)*7.1%)*0.1</f>
        <v>87.354565999999991</v>
      </c>
      <c r="I21">
        <v>390</v>
      </c>
      <c r="J21">
        <v>390</v>
      </c>
      <c r="K21">
        <v>820</v>
      </c>
      <c r="L21">
        <v>400</v>
      </c>
      <c r="M21" s="1">
        <f t="shared" ref="M21:M23" si="71">$J21+I21+SUM($G21,$K21:$L21)*2</f>
        <v>5680.692</v>
      </c>
      <c r="N21" s="1">
        <f t="shared" ref="N21:N23" si="72">$J21+$I21*2+SUM($G21,$K21:$L21)*3</f>
        <v>8521.0380000000005</v>
      </c>
      <c r="O21" s="1">
        <f t="shared" ref="O21:O23" si="73">$J21+$I21*3+SUM($G21,$K21:$L21)*4</f>
        <v>11361.384</v>
      </c>
      <c r="P21" s="1">
        <f t="shared" ref="P21:P23" si="74">$J21+$I21*4+SUM($G21,$K21:$L21)*5</f>
        <v>14201.73</v>
      </c>
      <c r="Q21" s="1">
        <f t="shared" ref="Q21:Q23" si="75">$J21+$I21*5+SUM($G21,$K21:$L21)*6</f>
        <v>17042.076000000001</v>
      </c>
      <c r="R21" s="1">
        <f t="shared" ref="R21:R23" si="76">$J21+$I21*6+SUM($G21,$K21:$L21)*7</f>
        <v>19882.421999999999</v>
      </c>
      <c r="S21" s="1">
        <f t="shared" ref="S21:S23" si="77">$J21+$I21*7+SUM($G21,$K21:$L21)*8</f>
        <v>22722.768</v>
      </c>
      <c r="T21" s="1">
        <f t="shared" ref="T21:T23" si="78">$J21+$I21*8+SUM($G21,$K21:$L21)*9</f>
        <v>25563.114000000001</v>
      </c>
      <c r="U21" s="1">
        <f t="shared" ref="U21:U23" si="79">$J21+$I21*9+SUM($G21,$K21:$L21)*10</f>
        <v>28403.46</v>
      </c>
      <c r="V21" s="1">
        <f t="shared" ref="V21:V23" si="80">$J21+$I21*10+SUM($G21,$K21:$L21)*11</f>
        <v>31243.806</v>
      </c>
      <c r="W21" s="1">
        <f t="shared" ref="W21:W23" si="81">$J21+$I21*11+SUM($G21,$K21:$L21)*12</f>
        <v>34084.152000000002</v>
      </c>
      <c r="X21" s="1">
        <f t="shared" ref="X21:X23" si="82">$J21+$I21*12+SUM($G21,$K21:$L21)*13</f>
        <v>36924.498</v>
      </c>
      <c r="Y21" s="1">
        <f t="shared" ref="Y21:Y23" si="83">$J21+$I21*13+SUM($G21,$K21:$L21)*14</f>
        <v>39764.843999999997</v>
      </c>
      <c r="Z21" s="1">
        <f t="shared" ref="Z21:Z23" si="84">$J21+$I21*14+SUM($G21,$K21:$L21)*15</f>
        <v>42605.19</v>
      </c>
      <c r="AA21" s="1">
        <f t="shared" ref="AA21:AA23" si="85">$J21+$I21*15+SUM($G21,$K21:$L21)*16</f>
        <v>45445.536</v>
      </c>
      <c r="AB21" s="17">
        <f t="shared" ref="AB21:AB23" si="86">$J21+$I21*16+SUM($G21,$K21:$L21)*17</f>
        <v>48285.881999999998</v>
      </c>
      <c r="AC21" s="17">
        <f t="shared" ref="AC21:AC23" si="87">$J21+$I21*17+SUM($G21,$K21:$L21)*18</f>
        <v>51126.228000000003</v>
      </c>
      <c r="AD21" s="17">
        <f t="shared" ref="AD21:AD23" si="88">$J21+$I21*81+SUM($G21,$K21:$L21)*19</f>
        <v>78536.573999999993</v>
      </c>
      <c r="AE21" s="17">
        <f t="shared" ref="AE21:AE23" si="89">$J21+$I21*19+SUM($G21,$K21:$L21)*20</f>
        <v>56806.92</v>
      </c>
      <c r="AF21" s="17">
        <f t="shared" ref="AF21:AF23" si="90">$J21+$I21*20+SUM($G21,$K21:$L21)*21</f>
        <v>59647.266000000003</v>
      </c>
      <c r="AG21" s="17">
        <f t="shared" ref="AG21:AG23" si="91">$J21+$I21*21+SUM($G21,$K21:$L21)*22</f>
        <v>62487.612000000001</v>
      </c>
      <c r="AH21" s="17">
        <f t="shared" ref="AH21:AH23" si="92">$J21+$I21*22+SUM($G21,$K21:$L21)*23</f>
        <v>65327.957999999999</v>
      </c>
      <c r="AI21" s="17">
        <f t="shared" ref="AI21:AI23" si="93">$J21+$I21*23+SUM($G21,$K21:$L21)*24</f>
        <v>68168.304000000004</v>
      </c>
      <c r="AJ21" s="17">
        <f t="shared" ref="AJ21:AJ23" si="94">$J21+$I21*24+SUM($G21,$K21:$L21)*25</f>
        <v>71008.649999999994</v>
      </c>
      <c r="AK21" s="17">
        <f t="shared" ref="AK21:AK23" si="95">$J21+$I21*25+SUM($G21,$K21:$L21)*26</f>
        <v>73848.995999999999</v>
      </c>
      <c r="AL21" s="17">
        <f t="shared" ref="AL21:AL23" si="96">$J21+$I21*26+SUM($G21,$K21:$L21)*27</f>
        <v>76689.342000000004</v>
      </c>
      <c r="AM21" s="17">
        <f t="shared" ref="AM21:AM23" si="97">$J21+$I21*27+SUM($G21,$K21:$L21)*28</f>
        <v>79529.687999999995</v>
      </c>
      <c r="AN21" s="17">
        <f t="shared" ref="AN21:AN23" si="98">$J21+$I21*28+SUM($G21,$K21:$L21)*29</f>
        <v>82370.034</v>
      </c>
      <c r="AO21" s="17">
        <f t="shared" ref="AO21:AO23" si="99">$J21+$I21*29+SUM($G21,$K21:$L21)*30</f>
        <v>85210.38</v>
      </c>
    </row>
    <row r="22" spans="1:41">
      <c r="A22" t="s">
        <v>9</v>
      </c>
      <c r="B22" t="s">
        <v>80</v>
      </c>
      <c r="C22" t="s">
        <v>58</v>
      </c>
      <c r="D22">
        <v>883</v>
      </c>
      <c r="E22">
        <v>315</v>
      </c>
      <c r="F22">
        <f t="shared" si="68"/>
        <v>1198</v>
      </c>
      <c r="G22" s="1">
        <f t="shared" si="69"/>
        <v>1230.346</v>
      </c>
      <c r="H22" s="1">
        <f t="shared" si="70"/>
        <v>87.354565999999991</v>
      </c>
      <c r="I22">
        <v>650</v>
      </c>
      <c r="J22">
        <v>580</v>
      </c>
      <c r="K22">
        <v>1310</v>
      </c>
      <c r="L22">
        <v>400</v>
      </c>
      <c r="M22" s="1">
        <f t="shared" si="71"/>
        <v>7110.692</v>
      </c>
      <c r="N22" s="1">
        <f t="shared" si="72"/>
        <v>10701.038</v>
      </c>
      <c r="O22" s="1">
        <f t="shared" si="73"/>
        <v>14291.384</v>
      </c>
      <c r="P22" s="1">
        <f t="shared" si="74"/>
        <v>17881.73</v>
      </c>
      <c r="Q22" s="1">
        <f t="shared" si="75"/>
        <v>21472.076000000001</v>
      </c>
      <c r="R22" s="1">
        <f t="shared" si="76"/>
        <v>25062.421999999999</v>
      </c>
      <c r="S22" s="1">
        <f t="shared" si="77"/>
        <v>28652.768</v>
      </c>
      <c r="T22" s="1">
        <f t="shared" si="78"/>
        <v>32243.114000000001</v>
      </c>
      <c r="U22" s="1">
        <f t="shared" si="79"/>
        <v>35833.46</v>
      </c>
      <c r="V22" s="1">
        <f t="shared" si="80"/>
        <v>39423.805999999997</v>
      </c>
      <c r="W22" s="1">
        <f t="shared" si="81"/>
        <v>43014.152000000002</v>
      </c>
      <c r="X22" s="1">
        <f t="shared" si="82"/>
        <v>46604.498</v>
      </c>
      <c r="Y22" s="1">
        <f t="shared" si="83"/>
        <v>50194.843999999997</v>
      </c>
      <c r="Z22" s="1">
        <f t="shared" si="84"/>
        <v>53785.19</v>
      </c>
      <c r="AA22" s="1">
        <f t="shared" si="85"/>
        <v>57375.536</v>
      </c>
      <c r="AB22" s="17">
        <f t="shared" si="86"/>
        <v>60965.881999999998</v>
      </c>
      <c r="AC22" s="17">
        <f t="shared" si="87"/>
        <v>64556.228000000003</v>
      </c>
      <c r="AD22" s="17">
        <f t="shared" si="88"/>
        <v>109096.57399999999</v>
      </c>
      <c r="AE22" s="17">
        <f t="shared" si="89"/>
        <v>71736.92</v>
      </c>
      <c r="AF22" s="17">
        <f t="shared" si="90"/>
        <v>75327.266000000003</v>
      </c>
      <c r="AG22" s="17">
        <f t="shared" si="91"/>
        <v>78917.611999999994</v>
      </c>
      <c r="AH22" s="17">
        <f t="shared" si="92"/>
        <v>82507.957999999999</v>
      </c>
      <c r="AI22" s="17">
        <f t="shared" si="93"/>
        <v>86098.304000000004</v>
      </c>
      <c r="AJ22" s="17">
        <f t="shared" si="94"/>
        <v>89688.65</v>
      </c>
      <c r="AK22" s="17">
        <f t="shared" si="95"/>
        <v>93278.995999999999</v>
      </c>
      <c r="AL22" s="17">
        <f t="shared" si="96"/>
        <v>96869.342000000004</v>
      </c>
      <c r="AM22" s="17">
        <f t="shared" si="97"/>
        <v>100459.68799999999</v>
      </c>
      <c r="AN22" s="17">
        <f t="shared" si="98"/>
        <v>104050.034</v>
      </c>
      <c r="AO22" s="17">
        <f t="shared" si="99"/>
        <v>107640.38</v>
      </c>
    </row>
    <row r="23" spans="1:41">
      <c r="A23" t="s">
        <v>9</v>
      </c>
      <c r="B23" t="s">
        <v>80</v>
      </c>
      <c r="C23" t="s">
        <v>59</v>
      </c>
      <c r="D23">
        <v>883</v>
      </c>
      <c r="E23">
        <v>315</v>
      </c>
      <c r="F23">
        <f t="shared" si="68"/>
        <v>1198</v>
      </c>
      <c r="G23" s="1">
        <f t="shared" si="69"/>
        <v>1230.346</v>
      </c>
      <c r="H23" s="1">
        <f>((F23*10.27)*7.1%)*0.1</f>
        <v>87.354565999999991</v>
      </c>
      <c r="I23">
        <v>1310</v>
      </c>
      <c r="J23">
        <v>580</v>
      </c>
      <c r="K23">
        <v>1310</v>
      </c>
      <c r="L23">
        <v>400</v>
      </c>
      <c r="M23" s="1">
        <f t="shared" si="71"/>
        <v>7770.692</v>
      </c>
      <c r="N23" s="1">
        <f t="shared" si="72"/>
        <v>12021.038</v>
      </c>
      <c r="O23" s="1">
        <f t="shared" si="73"/>
        <v>16271.384</v>
      </c>
      <c r="P23" s="1">
        <f t="shared" si="74"/>
        <v>20521.73</v>
      </c>
      <c r="Q23" s="1">
        <f t="shared" si="75"/>
        <v>24772.076000000001</v>
      </c>
      <c r="R23" s="1">
        <f t="shared" si="76"/>
        <v>29022.421999999999</v>
      </c>
      <c r="S23" s="1">
        <f t="shared" si="77"/>
        <v>33272.767999999996</v>
      </c>
      <c r="T23" s="1">
        <f t="shared" si="78"/>
        <v>37523.114000000001</v>
      </c>
      <c r="U23" s="1">
        <f t="shared" si="79"/>
        <v>41773.46</v>
      </c>
      <c r="V23" s="1">
        <f t="shared" si="80"/>
        <v>46023.805999999997</v>
      </c>
      <c r="W23" s="1">
        <f t="shared" si="81"/>
        <v>50274.152000000002</v>
      </c>
      <c r="X23" s="1">
        <f t="shared" si="82"/>
        <v>54524.498</v>
      </c>
      <c r="Y23" s="1">
        <f t="shared" si="83"/>
        <v>58774.843999999997</v>
      </c>
      <c r="Z23" s="1">
        <f t="shared" si="84"/>
        <v>63025.19</v>
      </c>
      <c r="AA23" s="1">
        <f t="shared" si="85"/>
        <v>67275.535999999993</v>
      </c>
      <c r="AB23" s="17">
        <f t="shared" si="86"/>
        <v>71525.881999999998</v>
      </c>
      <c r="AC23" s="17">
        <f t="shared" si="87"/>
        <v>75776.228000000003</v>
      </c>
      <c r="AD23" s="17">
        <f t="shared" si="88"/>
        <v>162556.57399999999</v>
      </c>
      <c r="AE23" s="17">
        <f t="shared" si="89"/>
        <v>84276.92</v>
      </c>
      <c r="AF23" s="17">
        <f t="shared" si="90"/>
        <v>88527.266000000003</v>
      </c>
      <c r="AG23" s="17">
        <f t="shared" si="91"/>
        <v>92777.611999999994</v>
      </c>
      <c r="AH23" s="17">
        <f t="shared" si="92"/>
        <v>97027.957999999999</v>
      </c>
      <c r="AI23" s="17">
        <f t="shared" si="93"/>
        <v>101278.304</v>
      </c>
      <c r="AJ23" s="17">
        <f t="shared" si="94"/>
        <v>105528.65</v>
      </c>
      <c r="AK23" s="17">
        <f t="shared" si="95"/>
        <v>109778.996</v>
      </c>
      <c r="AL23" s="17">
        <f t="shared" si="96"/>
        <v>114029.342</v>
      </c>
      <c r="AM23" s="17">
        <f t="shared" si="97"/>
        <v>118279.68799999999</v>
      </c>
      <c r="AN23" s="17">
        <f t="shared" si="98"/>
        <v>122530.034</v>
      </c>
      <c r="AO23" s="17">
        <f t="shared" si="99"/>
        <v>126780.38</v>
      </c>
    </row>
    <row r="24" spans="1:41">
      <c r="A24" t="s">
        <v>9</v>
      </c>
      <c r="B24" t="s">
        <v>81</v>
      </c>
      <c r="C24" t="s">
        <v>57</v>
      </c>
      <c r="D24">
        <v>883</v>
      </c>
      <c r="E24">
        <v>315</v>
      </c>
      <c r="F24">
        <f>D24+E24</f>
        <v>1198</v>
      </c>
      <c r="G24" s="1">
        <f>(F24*10.27)*0.2</f>
        <v>2460.692</v>
      </c>
      <c r="H24" s="1">
        <f>((F24*10.27)*7.1%)*0.2</f>
        <v>174.70913199999998</v>
      </c>
      <c r="I24">
        <v>1860</v>
      </c>
      <c r="J24">
        <v>580</v>
      </c>
      <c r="K24">
        <v>2380</v>
      </c>
      <c r="L24">
        <v>400</v>
      </c>
      <c r="M24" s="1">
        <f>$J24+I24+SUM($G24,$K24:$L24)*2</f>
        <v>12921.384</v>
      </c>
      <c r="N24" s="1">
        <f>$J24+$I24*2+SUM($G24,$K24:$L24)*3</f>
        <v>20022.076000000001</v>
      </c>
      <c r="O24" s="1">
        <f>$J24+$I24*3+SUM($G24,$K24:$L24)*4</f>
        <v>27122.768</v>
      </c>
      <c r="P24" s="1">
        <f>$J24+$I24*4+SUM($G24,$K24:$L24)*5</f>
        <v>34223.46</v>
      </c>
      <c r="Q24" s="1">
        <f>$J24+$I24*5+SUM($G24,$K24:$L24)*6</f>
        <v>41324.152000000002</v>
      </c>
      <c r="R24" s="1">
        <f>$J24+$I24*6+SUM($G24,$K24:$L24)*7</f>
        <v>48424.843999999997</v>
      </c>
      <c r="S24" s="1">
        <f>$J24+$I24*7+SUM($G24,$K24:$L24)*8</f>
        <v>55525.536</v>
      </c>
      <c r="T24" s="1">
        <f>$J24+$I24*8+SUM($G24,$K24:$L24)*9</f>
        <v>62626.228000000003</v>
      </c>
      <c r="U24" s="1">
        <f>$J24+$I24*9+SUM($G24,$K24:$L24)*10</f>
        <v>69726.92</v>
      </c>
      <c r="V24" s="1">
        <f>$J24+$I24*10+SUM($G24,$K24:$L24)*11</f>
        <v>76827.611999999994</v>
      </c>
      <c r="W24" s="1">
        <f>$J24+$I24*11+SUM($G24,$K24:$L24)*12</f>
        <v>83928.304000000004</v>
      </c>
      <c r="X24" s="1">
        <f>$J24+$I24*12+SUM($G24,$K24:$L24)*13</f>
        <v>91028.995999999999</v>
      </c>
      <c r="Y24" s="1">
        <f>$J24+$I24*13+SUM($G24,$K24:$L24)*14</f>
        <v>98129.687999999995</v>
      </c>
      <c r="Z24" s="1">
        <f>$J24+$I24*14+SUM($G24,$K24:$L24)*15</f>
        <v>105230.38</v>
      </c>
      <c r="AA24" s="1">
        <f>$J24+$I24*15+SUM($G24,$K24:$L24)*16</f>
        <v>112331.072</v>
      </c>
      <c r="AB24" s="17">
        <f>$J24+$I24*16+SUM($G24,$K24:$L24)*17</f>
        <v>119431.764</v>
      </c>
      <c r="AC24" s="17">
        <f>$J24+$I24*17+SUM($G24,$K24:$L24)*18</f>
        <v>126532.45600000001</v>
      </c>
      <c r="AD24" s="17">
        <f>$J24+$I24*81+SUM($G24,$K24:$L24)*19</f>
        <v>250813.14799999999</v>
      </c>
      <c r="AE24" s="17">
        <f>$J24+$I24*19+SUM($G24,$K24:$L24)*20</f>
        <v>140733.84</v>
      </c>
      <c r="AF24" s="17">
        <f>$J24+$I24*20+SUM($G24,$K24:$L24)*21</f>
        <v>147834.53200000001</v>
      </c>
      <c r="AG24" s="17">
        <f>$J24+$I24*21+SUM($G24,$K24:$L24)*22</f>
        <v>154935.22399999999</v>
      </c>
      <c r="AH24" s="17">
        <f>$J24+$I24*22+SUM($G24,$K24:$L24)*23</f>
        <v>162035.916</v>
      </c>
      <c r="AI24" s="17">
        <f>$J24+$I24*23+SUM($G24,$K24:$L24)*24</f>
        <v>169136.60800000001</v>
      </c>
      <c r="AJ24" s="17">
        <f>$J24+$I24*24+SUM($G24,$K24:$L24)*25</f>
        <v>176237.3</v>
      </c>
      <c r="AK24" s="17">
        <f>$J24+$I24*25+SUM($G24,$K24:$L24)*26</f>
        <v>183337.992</v>
      </c>
      <c r="AL24" s="17">
        <f>$J24+$I24*26+SUM($G24,$K24:$L24)*27</f>
        <v>190438.68400000001</v>
      </c>
      <c r="AM24" s="17">
        <f>$J24+$I24*27+SUM($G24,$K24:$L24)*28</f>
        <v>197539.37599999999</v>
      </c>
      <c r="AN24" s="17">
        <f>$J24+$I24*28+SUM($G24,$K24:$L24)*29</f>
        <v>204640.068</v>
      </c>
      <c r="AO24" s="17">
        <f>$J24+$I24*29+SUM($G24,$K24:$L24)*30</f>
        <v>211740.76</v>
      </c>
    </row>
    <row r="25" spans="1:41">
      <c r="A25" t="s">
        <v>9</v>
      </c>
      <c r="B25" t="s">
        <v>82</v>
      </c>
      <c r="C25" t="s">
        <v>57</v>
      </c>
      <c r="D25">
        <v>883</v>
      </c>
      <c r="E25">
        <v>315</v>
      </c>
      <c r="F25">
        <f>D25+E25</f>
        <v>1198</v>
      </c>
      <c r="G25" s="1">
        <f>(F25*10.27)*0.3</f>
        <v>3691.0379999999996</v>
      </c>
      <c r="H25" s="1">
        <f>((F25*10.27)*7.1%)*0.3</f>
        <v>262.06369799999993</v>
      </c>
      <c r="I25">
        <v>1860</v>
      </c>
      <c r="J25">
        <v>580</v>
      </c>
      <c r="K25">
        <v>2380</v>
      </c>
      <c r="L25">
        <v>400</v>
      </c>
      <c r="M25" s="1">
        <f>$J25+I25+SUM($G25,$K25:$L25)*2</f>
        <v>15382.075999999999</v>
      </c>
      <c r="N25" s="1">
        <f>$J25+$I25*2+SUM($G25,$K25:$L25)*3</f>
        <v>23713.113999999998</v>
      </c>
      <c r="O25" s="1">
        <f>$J25+$I25*3+SUM($G25,$K25:$L25)*4</f>
        <v>32044.151999999998</v>
      </c>
      <c r="P25" s="1">
        <f>$J25+$I25*4+SUM($G25,$K25:$L25)*5</f>
        <v>40375.19</v>
      </c>
      <c r="Q25" s="1">
        <f>$J25+$I25*5+SUM($G25,$K25:$L25)*6</f>
        <v>48706.227999999996</v>
      </c>
      <c r="R25" s="1">
        <f>$J25+$I25*6+SUM($G25,$K25:$L25)*7</f>
        <v>57037.265999999996</v>
      </c>
      <c r="S25" s="1">
        <f>$J25+$I25*7+SUM($G25,$K25:$L25)*8</f>
        <v>65368.303999999996</v>
      </c>
      <c r="T25" s="1">
        <f>$J25+$I25*8+SUM($G25,$K25:$L25)*9</f>
        <v>73699.342000000004</v>
      </c>
      <c r="U25" s="1">
        <f>$J25+$I25*9+SUM($G25,$K25:$L25)*10</f>
        <v>82030.38</v>
      </c>
      <c r="V25" s="1">
        <f>$J25+$I25*10+SUM($G25,$K25:$L25)*11</f>
        <v>90361.417999999991</v>
      </c>
      <c r="W25" s="1">
        <f>$J25+$I25*11+SUM($G25,$K25:$L25)*12</f>
        <v>98692.455999999991</v>
      </c>
      <c r="X25" s="1">
        <f>$J25+$I25*12+SUM($G25,$K25:$L25)*13</f>
        <v>107023.49399999999</v>
      </c>
      <c r="Y25" s="1">
        <f>$J25+$I25*13+SUM($G25,$K25:$L25)*14</f>
        <v>115354.53199999999</v>
      </c>
      <c r="Z25" s="1">
        <f>$J25+$I25*14+SUM($G25,$K25:$L25)*15</f>
        <v>123685.56999999999</v>
      </c>
      <c r="AA25" s="1">
        <f>$J25+$I25*15+SUM($G25,$K25:$L25)*16</f>
        <v>132016.60800000001</v>
      </c>
      <c r="AB25" s="17">
        <f>$J25+$I25*16+SUM($G25,$K25:$L25)*17</f>
        <v>140347.64600000001</v>
      </c>
      <c r="AC25" s="17">
        <f>$J25+$I25*17+SUM($G25,$K25:$L25)*18</f>
        <v>148678.68400000001</v>
      </c>
      <c r="AD25" s="17">
        <f>$J25+$I25*81+SUM($G25,$K25:$L25)*19</f>
        <v>274189.72200000001</v>
      </c>
      <c r="AE25" s="17">
        <f>$J25+$I25*19+SUM($G25,$K25:$L25)*20</f>
        <v>165340.76</v>
      </c>
      <c r="AF25" s="17">
        <f>$J25+$I25*20+SUM($G25,$K25:$L25)*21</f>
        <v>173671.79799999998</v>
      </c>
      <c r="AG25" s="17">
        <f>$J25+$I25*21+SUM($G25,$K25:$L25)*22</f>
        <v>182002.83599999998</v>
      </c>
      <c r="AH25" s="17">
        <f>$J25+$I25*22+SUM($G25,$K25:$L25)*23</f>
        <v>190333.87399999998</v>
      </c>
      <c r="AI25" s="17">
        <f>$J25+$I25*23+SUM($G25,$K25:$L25)*24</f>
        <v>198664.91199999998</v>
      </c>
      <c r="AJ25" s="17">
        <f>$J25+$I25*24+SUM($G25,$K25:$L25)*25</f>
        <v>206995.94999999998</v>
      </c>
      <c r="AK25" s="17">
        <f>$J25+$I25*25+SUM($G25,$K25:$L25)*26</f>
        <v>215326.98799999998</v>
      </c>
      <c r="AL25" s="17">
        <f>$J25+$I25*26+SUM($G25,$K25:$L25)*27</f>
        <v>223658.02599999998</v>
      </c>
      <c r="AM25" s="17">
        <f>$J25+$I25*27+SUM($G25,$K25:$L25)*28</f>
        <v>231989.06399999998</v>
      </c>
      <c r="AN25" s="17">
        <f>$J25+$I25*28+SUM($G25,$K25:$L25)*29</f>
        <v>240320.10199999998</v>
      </c>
      <c r="AO25" s="17">
        <f>$J25+$I25*29+SUM($G25,$K25:$L25)*30</f>
        <v>248651.13999999998</v>
      </c>
    </row>
    <row r="26" spans="1:41">
      <c r="A26" t="s">
        <v>10</v>
      </c>
      <c r="B26" t="s">
        <v>80</v>
      </c>
      <c r="C26" t="s">
        <v>57</v>
      </c>
      <c r="D26">
        <v>948</v>
      </c>
      <c r="E26">
        <v>315</v>
      </c>
      <c r="F26">
        <f>D26+E26</f>
        <v>1263</v>
      </c>
      <c r="G26" s="1">
        <f>(F26*10.27)*0.1</f>
        <v>1297.1010000000001</v>
      </c>
      <c r="H26" s="1">
        <f>((F26*10.27)*7.1%)*0.1</f>
        <v>92.094171000000003</v>
      </c>
      <c r="I26">
        <v>1860</v>
      </c>
      <c r="J26">
        <v>580</v>
      </c>
      <c r="K26">
        <v>2380</v>
      </c>
      <c r="L26">
        <v>400</v>
      </c>
      <c r="M26" s="1">
        <f>$J26+I26+SUM($G26,$K26:$L26)*2</f>
        <v>10594.202000000001</v>
      </c>
      <c r="N26" s="1">
        <f>$J26+$I26*2+SUM($G26,$K26:$L26)*3</f>
        <v>16531.303</v>
      </c>
      <c r="O26" s="1">
        <f>$J26+$I26*3+SUM($G26,$K26:$L26)*4</f>
        <v>22468.404000000002</v>
      </c>
      <c r="P26" s="1">
        <f>$J26+$I26*4+SUM($G26,$K26:$L26)*5</f>
        <v>28405.505000000001</v>
      </c>
      <c r="Q26" s="1">
        <f>$J26+$I26*5+SUM($G26,$K26:$L26)*6</f>
        <v>34342.606</v>
      </c>
      <c r="R26" s="1">
        <f>$J26+$I26*6+SUM($G26,$K26:$L26)*7</f>
        <v>40279.707000000002</v>
      </c>
      <c r="S26" s="1">
        <f>$J26+$I26*7+SUM($G26,$K26:$L26)*8</f>
        <v>46216.808000000005</v>
      </c>
      <c r="T26" s="1">
        <f>$J26+$I26*8+SUM($G26,$K26:$L26)*9</f>
        <v>52153.909</v>
      </c>
      <c r="U26" s="1">
        <f>$J26+$I26*9+SUM($G26,$K26:$L26)*10</f>
        <v>58091.01</v>
      </c>
      <c r="V26" s="1">
        <f>$J26+$I26*10+SUM($G26,$K26:$L26)*11</f>
        <v>64028.111000000004</v>
      </c>
      <c r="W26" s="1">
        <f>$J26+$I26*11+SUM($G26,$K26:$L26)*12</f>
        <v>69965.212</v>
      </c>
      <c r="X26" s="1">
        <f>$J26+$I26*12+SUM($G26,$K26:$L26)*13</f>
        <v>75902.312999999995</v>
      </c>
      <c r="Y26" s="1">
        <f>$J26+$I26*13+SUM($G26,$K26:$L26)*14</f>
        <v>81839.414000000004</v>
      </c>
      <c r="Z26" s="1">
        <f>$J26+$I26*14+SUM($G26,$K26:$L26)*15</f>
        <v>87776.514999999999</v>
      </c>
      <c r="AA26" s="1">
        <f>$J26+$I26*15+SUM($G26,$K26:$L26)*16</f>
        <v>93713.616000000009</v>
      </c>
      <c r="AB26" s="1">
        <f>$J26+$I26*16+SUM($G26,$K26:$L26)*17</f>
        <v>99650.717000000004</v>
      </c>
      <c r="AC26" s="1">
        <f>$J26+$I26*17+SUM($G26,$K26:$L26)*18</f>
        <v>105587.818</v>
      </c>
      <c r="AD26" s="1">
        <f>$J26+$I26*81+SUM($G26,$K26:$L26)*19</f>
        <v>228704.91899999999</v>
      </c>
      <c r="AE26" s="1">
        <f>$J26+$I26*19+SUM($G26,$K26:$L26)*20</f>
        <v>117462.02</v>
      </c>
      <c r="AF26" s="1">
        <f>$J26+$I26*20+SUM($G26,$K26:$L26)*21</f>
        <v>123399.121</v>
      </c>
      <c r="AG26" s="17">
        <f>$J26+$I26*21+SUM($G26,$K26:$L26)*22</f>
        <v>129336.22200000001</v>
      </c>
      <c r="AH26" s="17">
        <f>$J26+$I26*22+SUM($G26,$K26:$L26)*23</f>
        <v>135273.323</v>
      </c>
      <c r="AI26" s="17">
        <f>$J26+$I26*23+SUM($G26,$K26:$L26)*24</f>
        <v>141210.424</v>
      </c>
      <c r="AJ26" s="17">
        <f>$J26+$I26*24+SUM($G26,$K26:$L26)*25</f>
        <v>147147.52500000002</v>
      </c>
      <c r="AK26" s="17">
        <f>$J26+$I26*25+SUM($G26,$K26:$L26)*26</f>
        <v>153084.62599999999</v>
      </c>
      <c r="AL26" s="17">
        <f>$J26+$I26*26+SUM($G26,$K26:$L26)*27</f>
        <v>159021.72700000001</v>
      </c>
      <c r="AM26" s="17">
        <f>$J26+$I26*27+SUM($G26,$K26:$L26)*28</f>
        <v>164958.82800000001</v>
      </c>
      <c r="AN26" s="17">
        <f>$J26+$I26*28+SUM($G26,$K26:$L26)*29</f>
        <v>170895.929</v>
      </c>
      <c r="AO26" s="17">
        <f>$J26+$I26*29+SUM($G26,$K26:$L26)*30</f>
        <v>176833.03</v>
      </c>
    </row>
    <row r="27" spans="1:41">
      <c r="A27" t="s">
        <v>10</v>
      </c>
      <c r="B27" t="s">
        <v>80</v>
      </c>
      <c r="C27" t="s">
        <v>56</v>
      </c>
      <c r="D27">
        <v>948</v>
      </c>
      <c r="E27">
        <v>315</v>
      </c>
      <c r="F27">
        <f t="shared" ref="F27:F29" si="100">D27+E27</f>
        <v>1263</v>
      </c>
      <c r="G27" s="1">
        <f t="shared" ref="G27:G29" si="101">(F27*10.27)*0.1</f>
        <v>1297.1010000000001</v>
      </c>
      <c r="H27" s="1">
        <f t="shared" ref="H27:H28" si="102">((F27*10.27)*7.1%)*0.1</f>
        <v>92.094171000000003</v>
      </c>
      <c r="I27">
        <v>390</v>
      </c>
      <c r="J27">
        <v>390</v>
      </c>
      <c r="K27">
        <v>820</v>
      </c>
      <c r="L27">
        <v>400</v>
      </c>
      <c r="M27" s="1">
        <f t="shared" ref="M27:M29" si="103">$J27+I27+SUM($G27,$K27:$L27)*2</f>
        <v>5814.2020000000002</v>
      </c>
      <c r="N27" s="1">
        <f t="shared" ref="N27:N29" si="104">$J27+$I27*2+SUM($G27,$K27:$L27)*3</f>
        <v>8721.3029999999999</v>
      </c>
      <c r="O27" s="1">
        <f t="shared" ref="O27:O29" si="105">$J27+$I27*3+SUM($G27,$K27:$L27)*4</f>
        <v>11628.404</v>
      </c>
      <c r="P27" s="1">
        <f t="shared" ref="P27:P29" si="106">$J27+$I27*4+SUM($G27,$K27:$L27)*5</f>
        <v>14535.505000000001</v>
      </c>
      <c r="Q27" s="1">
        <f t="shared" ref="Q27:Q29" si="107">$J27+$I27*5+SUM($G27,$K27:$L27)*6</f>
        <v>17442.606</v>
      </c>
      <c r="R27" s="1">
        <f t="shared" ref="R27:R29" si="108">$J27+$I27*6+SUM($G27,$K27:$L27)*7</f>
        <v>20349.707000000002</v>
      </c>
      <c r="S27" s="1">
        <f t="shared" ref="S27:S29" si="109">$J27+$I27*7+SUM($G27,$K27:$L27)*8</f>
        <v>23256.808000000001</v>
      </c>
      <c r="T27" s="1">
        <f t="shared" ref="T27:T29" si="110">$J27+$I27*8+SUM($G27,$K27:$L27)*9</f>
        <v>26163.909</v>
      </c>
      <c r="U27" s="1">
        <f t="shared" ref="U27:U29" si="111">$J27+$I27*9+SUM($G27,$K27:$L27)*10</f>
        <v>29071.010000000002</v>
      </c>
      <c r="V27" s="1">
        <f t="shared" ref="V27:V29" si="112">$J27+$I27*10+SUM($G27,$K27:$L27)*11</f>
        <v>31978.111000000001</v>
      </c>
      <c r="W27" s="1">
        <f t="shared" ref="W27:W29" si="113">$J27+$I27*11+SUM($G27,$K27:$L27)*12</f>
        <v>34885.212</v>
      </c>
      <c r="X27" s="1">
        <f t="shared" ref="X27:X29" si="114">$J27+$I27*12+SUM($G27,$K27:$L27)*13</f>
        <v>37792.313000000002</v>
      </c>
      <c r="Y27" s="1">
        <f t="shared" ref="Y27:Y29" si="115">$J27+$I27*13+SUM($G27,$K27:$L27)*14</f>
        <v>40699.414000000004</v>
      </c>
      <c r="Z27" s="1">
        <f t="shared" ref="Z27:Z29" si="116">$J27+$I27*14+SUM($G27,$K27:$L27)*15</f>
        <v>43606.514999999999</v>
      </c>
      <c r="AA27" s="1">
        <f t="shared" ref="AA27:AA29" si="117">$J27+$I27*15+SUM($G27,$K27:$L27)*16</f>
        <v>46513.616000000002</v>
      </c>
      <c r="AB27" s="1">
        <f t="shared" ref="AB27:AB29" si="118">$J27+$I27*16+SUM($G27,$K27:$L27)*17</f>
        <v>49420.717000000004</v>
      </c>
      <c r="AC27" s="1">
        <f t="shared" ref="AC27:AC29" si="119">$J27+$I27*17+SUM($G27,$K27:$L27)*18</f>
        <v>52327.817999999999</v>
      </c>
      <c r="AD27" s="1">
        <f t="shared" ref="AD27:AD29" si="120">$J27+$I27*81+SUM($G27,$K27:$L27)*19</f>
        <v>79804.918999999994</v>
      </c>
      <c r="AE27" s="1">
        <f t="shared" ref="AE27:AE29" si="121">$J27+$I27*19+SUM($G27,$K27:$L27)*20</f>
        <v>58142.020000000004</v>
      </c>
      <c r="AF27" s="1">
        <f t="shared" ref="AF27:AF29" si="122">$J27+$I27*20+SUM($G27,$K27:$L27)*21</f>
        <v>61049.120999999999</v>
      </c>
      <c r="AG27" s="17">
        <f t="shared" ref="AG27:AG29" si="123">$J27+$I27*21+SUM($G27,$K27:$L27)*22</f>
        <v>63956.222000000002</v>
      </c>
      <c r="AH27" s="17">
        <f t="shared" ref="AH27:AH29" si="124">$J27+$I27*22+SUM($G27,$K27:$L27)*23</f>
        <v>66863.323000000004</v>
      </c>
      <c r="AI27" s="17">
        <f t="shared" ref="AI27:AI29" si="125">$J27+$I27*23+SUM($G27,$K27:$L27)*24</f>
        <v>69770.423999999999</v>
      </c>
      <c r="AJ27" s="17">
        <f t="shared" ref="AJ27:AJ29" si="126">$J27+$I27*24+SUM($G27,$K27:$L27)*25</f>
        <v>72677.524999999994</v>
      </c>
      <c r="AK27" s="17">
        <f t="shared" ref="AK27:AK29" si="127">$J27+$I27*25+SUM($G27,$K27:$L27)*26</f>
        <v>75584.626000000004</v>
      </c>
      <c r="AL27" s="17">
        <f t="shared" ref="AL27:AL29" si="128">$J27+$I27*26+SUM($G27,$K27:$L27)*27</f>
        <v>78491.726999999999</v>
      </c>
      <c r="AM27" s="17">
        <f t="shared" ref="AM27:AM29" si="129">$J27+$I27*27+SUM($G27,$K27:$L27)*28</f>
        <v>81398.828000000009</v>
      </c>
      <c r="AN27" s="17">
        <f t="shared" ref="AN27:AN29" si="130">$J27+$I27*28+SUM($G27,$K27:$L27)*29</f>
        <v>84305.929000000004</v>
      </c>
      <c r="AO27" s="17">
        <f t="shared" ref="AO27:AO29" si="131">$J27+$I27*29+SUM($G27,$K27:$L27)*30</f>
        <v>87213.03</v>
      </c>
    </row>
    <row r="28" spans="1:41">
      <c r="A28" t="s">
        <v>10</v>
      </c>
      <c r="B28" t="s">
        <v>80</v>
      </c>
      <c r="C28" t="s">
        <v>58</v>
      </c>
      <c r="D28">
        <v>948</v>
      </c>
      <c r="E28">
        <v>315</v>
      </c>
      <c r="F28">
        <f t="shared" si="100"/>
        <v>1263</v>
      </c>
      <c r="G28" s="1">
        <f t="shared" si="101"/>
        <v>1297.1010000000001</v>
      </c>
      <c r="H28" s="1">
        <f t="shared" si="102"/>
        <v>92.094171000000003</v>
      </c>
      <c r="I28">
        <v>650</v>
      </c>
      <c r="J28">
        <v>580</v>
      </c>
      <c r="K28">
        <v>1310</v>
      </c>
      <c r="L28">
        <v>400</v>
      </c>
      <c r="M28" s="1">
        <f t="shared" si="103"/>
        <v>7244.2020000000002</v>
      </c>
      <c r="N28" s="1">
        <f t="shared" si="104"/>
        <v>10901.303</v>
      </c>
      <c r="O28" s="1">
        <f t="shared" si="105"/>
        <v>14558.404</v>
      </c>
      <c r="P28" s="1">
        <f t="shared" si="106"/>
        <v>18215.505000000001</v>
      </c>
      <c r="Q28" s="1">
        <f t="shared" si="107"/>
        <v>21872.606</v>
      </c>
      <c r="R28" s="1">
        <f t="shared" si="108"/>
        <v>25529.707000000002</v>
      </c>
      <c r="S28" s="1">
        <f t="shared" si="109"/>
        <v>29186.808000000001</v>
      </c>
      <c r="T28" s="1">
        <f t="shared" si="110"/>
        <v>32843.909</v>
      </c>
      <c r="U28" s="1">
        <f t="shared" si="111"/>
        <v>36501.01</v>
      </c>
      <c r="V28" s="1">
        <f t="shared" si="112"/>
        <v>40158.111000000004</v>
      </c>
      <c r="W28" s="1">
        <f t="shared" si="113"/>
        <v>43815.212</v>
      </c>
      <c r="X28" s="1">
        <f t="shared" si="114"/>
        <v>47472.313000000002</v>
      </c>
      <c r="Y28" s="1">
        <f t="shared" si="115"/>
        <v>51129.414000000004</v>
      </c>
      <c r="Z28" s="1">
        <f t="shared" si="116"/>
        <v>54786.514999999999</v>
      </c>
      <c r="AA28" s="1">
        <f t="shared" si="117"/>
        <v>58443.616000000002</v>
      </c>
      <c r="AB28" s="1">
        <f t="shared" si="118"/>
        <v>62100.717000000004</v>
      </c>
      <c r="AC28" s="1">
        <f t="shared" si="119"/>
        <v>65757.817999999999</v>
      </c>
      <c r="AD28" s="1">
        <f t="shared" si="120"/>
        <v>110364.91899999999</v>
      </c>
      <c r="AE28" s="1">
        <f t="shared" si="121"/>
        <v>73072.02</v>
      </c>
      <c r="AF28" s="1">
        <f t="shared" si="122"/>
        <v>76729.120999999999</v>
      </c>
      <c r="AG28" s="17">
        <f t="shared" si="123"/>
        <v>80386.222000000009</v>
      </c>
      <c r="AH28" s="17">
        <f t="shared" si="124"/>
        <v>84043.323000000004</v>
      </c>
      <c r="AI28" s="17">
        <f t="shared" si="125"/>
        <v>87700.423999999999</v>
      </c>
      <c r="AJ28" s="17">
        <f t="shared" si="126"/>
        <v>91357.525000000009</v>
      </c>
      <c r="AK28" s="17">
        <f t="shared" si="127"/>
        <v>95014.626000000004</v>
      </c>
      <c r="AL28" s="17">
        <f t="shared" si="128"/>
        <v>98671.726999999999</v>
      </c>
      <c r="AM28" s="17">
        <f t="shared" si="129"/>
        <v>102328.82800000001</v>
      </c>
      <c r="AN28" s="17">
        <f t="shared" si="130"/>
        <v>105985.929</v>
      </c>
      <c r="AO28" s="17">
        <f t="shared" si="131"/>
        <v>109643.03</v>
      </c>
    </row>
    <row r="29" spans="1:41">
      <c r="A29" t="s">
        <v>10</v>
      </c>
      <c r="B29" t="s">
        <v>80</v>
      </c>
      <c r="C29" t="s">
        <v>59</v>
      </c>
      <c r="D29">
        <v>948</v>
      </c>
      <c r="E29">
        <v>315</v>
      </c>
      <c r="F29">
        <f t="shared" si="100"/>
        <v>1263</v>
      </c>
      <c r="G29" s="1">
        <f t="shared" si="101"/>
        <v>1297.1010000000001</v>
      </c>
      <c r="H29" s="1">
        <f>((F29*10.27)*7.1%)*0.1</f>
        <v>92.094171000000003</v>
      </c>
      <c r="I29">
        <v>1310</v>
      </c>
      <c r="J29">
        <v>580</v>
      </c>
      <c r="K29">
        <v>1310</v>
      </c>
      <c r="L29">
        <v>400</v>
      </c>
      <c r="M29" s="1">
        <f t="shared" si="103"/>
        <v>7904.2020000000002</v>
      </c>
      <c r="N29" s="1">
        <f t="shared" si="104"/>
        <v>12221.303</v>
      </c>
      <c r="O29" s="1">
        <f t="shared" si="105"/>
        <v>16538.404000000002</v>
      </c>
      <c r="P29" s="1">
        <f t="shared" si="106"/>
        <v>20855.505000000001</v>
      </c>
      <c r="Q29" s="1">
        <f t="shared" si="107"/>
        <v>25172.606</v>
      </c>
      <c r="R29" s="1">
        <f t="shared" si="108"/>
        <v>29489.707000000002</v>
      </c>
      <c r="S29" s="1">
        <f t="shared" si="109"/>
        <v>33806.808000000005</v>
      </c>
      <c r="T29" s="1">
        <f t="shared" si="110"/>
        <v>38123.909</v>
      </c>
      <c r="U29" s="1">
        <f t="shared" si="111"/>
        <v>42441.01</v>
      </c>
      <c r="V29" s="1">
        <f t="shared" si="112"/>
        <v>46758.111000000004</v>
      </c>
      <c r="W29" s="1">
        <f t="shared" si="113"/>
        <v>51075.212</v>
      </c>
      <c r="X29" s="1">
        <f t="shared" si="114"/>
        <v>55392.313000000002</v>
      </c>
      <c r="Y29" s="1">
        <f t="shared" si="115"/>
        <v>59709.414000000004</v>
      </c>
      <c r="Z29" s="1">
        <f t="shared" si="116"/>
        <v>64026.514999999999</v>
      </c>
      <c r="AA29" s="1">
        <f t="shared" si="117"/>
        <v>68343.616000000009</v>
      </c>
      <c r="AB29" s="1">
        <f t="shared" si="118"/>
        <v>72660.717000000004</v>
      </c>
      <c r="AC29" s="1">
        <f t="shared" si="119"/>
        <v>76977.817999999999</v>
      </c>
      <c r="AD29" s="1">
        <f t="shared" si="120"/>
        <v>163824.91899999999</v>
      </c>
      <c r="AE29" s="1">
        <f t="shared" si="121"/>
        <v>85612.02</v>
      </c>
      <c r="AF29" s="1">
        <f t="shared" si="122"/>
        <v>89929.120999999999</v>
      </c>
      <c r="AG29" s="17">
        <f t="shared" si="123"/>
        <v>94246.222000000009</v>
      </c>
      <c r="AH29" s="17">
        <f t="shared" si="124"/>
        <v>98563.323000000004</v>
      </c>
      <c r="AI29" s="17">
        <f t="shared" si="125"/>
        <v>102880.424</v>
      </c>
      <c r="AJ29" s="17">
        <f t="shared" si="126"/>
        <v>107197.52500000001</v>
      </c>
      <c r="AK29" s="17">
        <f t="shared" si="127"/>
        <v>111514.626</v>
      </c>
      <c r="AL29" s="17">
        <f t="shared" si="128"/>
        <v>115831.727</v>
      </c>
      <c r="AM29" s="17">
        <f t="shared" si="129"/>
        <v>120148.82800000001</v>
      </c>
      <c r="AN29" s="17">
        <f t="shared" si="130"/>
        <v>124465.929</v>
      </c>
      <c r="AO29" s="17">
        <f t="shared" si="131"/>
        <v>128783.03</v>
      </c>
    </row>
    <row r="30" spans="1:41">
      <c r="A30" t="s">
        <v>10</v>
      </c>
      <c r="B30" t="s">
        <v>81</v>
      </c>
      <c r="C30" t="s">
        <v>57</v>
      </c>
      <c r="D30">
        <v>948</v>
      </c>
      <c r="E30">
        <v>315</v>
      </c>
      <c r="F30">
        <f>D30+E30</f>
        <v>1263</v>
      </c>
      <c r="G30" s="1">
        <f>(F30*10.27)*0.2</f>
        <v>2594.2020000000002</v>
      </c>
      <c r="H30" s="1">
        <f>((F30*10.27)*7.1%)*0.2</f>
        <v>184.18834200000001</v>
      </c>
      <c r="I30">
        <v>1860</v>
      </c>
      <c r="J30">
        <v>580</v>
      </c>
      <c r="K30">
        <v>2380</v>
      </c>
      <c r="L30">
        <v>400</v>
      </c>
      <c r="M30" s="1">
        <f>$J30+I30+SUM($G30,$K30:$L30)*2</f>
        <v>13188.404</v>
      </c>
      <c r="N30" s="1">
        <f>$J30+$I30*2+SUM($G30,$K30:$L30)*3</f>
        <v>20422.606</v>
      </c>
      <c r="O30" s="1">
        <f>$J30+$I30*3+SUM($G30,$K30:$L30)*4</f>
        <v>27656.808000000001</v>
      </c>
      <c r="P30" s="1">
        <f>$J30+$I30*4+SUM($G30,$K30:$L30)*5</f>
        <v>34891.01</v>
      </c>
      <c r="Q30" s="1">
        <f>$J30+$I30*5+SUM($G30,$K30:$L30)*6</f>
        <v>42125.212</v>
      </c>
      <c r="R30" s="1">
        <f>$J30+$I30*6+SUM($G30,$K30:$L30)*7</f>
        <v>49359.414000000004</v>
      </c>
      <c r="S30" s="1">
        <f>$J30+$I30*7+SUM($G30,$K30:$L30)*8</f>
        <v>56593.616000000002</v>
      </c>
      <c r="T30" s="1">
        <f>$J30+$I30*8+SUM($G30,$K30:$L30)*9</f>
        <v>63827.817999999999</v>
      </c>
      <c r="U30" s="1">
        <f>$J30+$I30*9+SUM($G30,$K30:$L30)*10</f>
        <v>71062.02</v>
      </c>
      <c r="V30" s="1">
        <f>$J30+$I30*10+SUM($G30,$K30:$L30)*11</f>
        <v>78296.222000000009</v>
      </c>
      <c r="W30" s="1">
        <f>$J30+$I30*11+SUM($G30,$K30:$L30)*12</f>
        <v>85530.423999999999</v>
      </c>
      <c r="X30" s="1">
        <f>$J30+$I30*12+SUM($G30,$K30:$L30)*13</f>
        <v>92764.626000000004</v>
      </c>
      <c r="Y30" s="1">
        <f>$J30+$I30*13+SUM($G30,$K30:$L30)*14</f>
        <v>99998.828000000009</v>
      </c>
      <c r="Z30" s="1">
        <f>$J30+$I30*14+SUM($G30,$K30:$L30)*15</f>
        <v>107233.03</v>
      </c>
      <c r="AA30" s="1">
        <f>$J30+$I30*15+SUM($G30,$K30:$L30)*16</f>
        <v>114467.232</v>
      </c>
      <c r="AB30" s="1">
        <f>$J30+$I30*16+SUM($G30,$K30:$L30)*17</f>
        <v>121701.43400000001</v>
      </c>
      <c r="AC30" s="1">
        <f>$J30+$I30*17+SUM($G30,$K30:$L30)*18</f>
        <v>128935.636</v>
      </c>
      <c r="AD30" s="1">
        <f>$J30+$I30*81+SUM($G30,$K30:$L30)*19</f>
        <v>253349.83799999999</v>
      </c>
      <c r="AE30" s="1">
        <f>$J30+$I30*19+SUM($G30,$K30:$L30)*20</f>
        <v>143404.04</v>
      </c>
      <c r="AF30" s="1">
        <f>$J30+$I30*20+SUM($G30,$K30:$L30)*21</f>
        <v>150638.242</v>
      </c>
      <c r="AG30" s="17">
        <f>$J30+$I30*21+SUM($G30,$K30:$L30)*22</f>
        <v>157872.44400000002</v>
      </c>
      <c r="AH30" s="17">
        <f>$J30+$I30*22+SUM($G30,$K30:$L30)*23</f>
        <v>165106.64600000001</v>
      </c>
      <c r="AI30" s="17">
        <f>$J30+$I30*23+SUM($G30,$K30:$L30)*24</f>
        <v>172340.848</v>
      </c>
      <c r="AJ30" s="17">
        <f>$J30+$I30*24+SUM($G30,$K30:$L30)*25</f>
        <v>179575.05000000002</v>
      </c>
      <c r="AK30" s="17">
        <f>$J30+$I30*25+SUM($G30,$K30:$L30)*26</f>
        <v>186809.25200000001</v>
      </c>
      <c r="AL30" s="17">
        <f>$J30+$I30*26+SUM($G30,$K30:$L30)*27</f>
        <v>194043.454</v>
      </c>
      <c r="AM30" s="17">
        <f>$J30+$I30*27+SUM($G30,$K30:$L30)*28</f>
        <v>201277.65600000002</v>
      </c>
      <c r="AN30" s="17">
        <f>$J30+$I30*28+SUM($G30,$K30:$L30)*29</f>
        <v>208511.85800000001</v>
      </c>
      <c r="AO30" s="17">
        <f>$J30+$I30*29+SUM($G30,$K30:$L30)*30</f>
        <v>215746.06</v>
      </c>
    </row>
    <row r="31" spans="1:41">
      <c r="A31" t="s">
        <v>10</v>
      </c>
      <c r="B31" t="s">
        <v>82</v>
      </c>
      <c r="C31" t="s">
        <v>57</v>
      </c>
      <c r="D31">
        <v>948</v>
      </c>
      <c r="E31">
        <v>315</v>
      </c>
      <c r="F31">
        <f>D31+E31</f>
        <v>1263</v>
      </c>
      <c r="G31" s="1">
        <f>(F31*10.27)*0.3</f>
        <v>3891.3029999999999</v>
      </c>
      <c r="H31" s="1">
        <f>((F31*10.27)*7.1%)*0.3</f>
        <v>276.28251299999999</v>
      </c>
      <c r="I31">
        <v>1860</v>
      </c>
      <c r="J31">
        <v>580</v>
      </c>
      <c r="K31">
        <v>2380</v>
      </c>
      <c r="L31">
        <v>400</v>
      </c>
      <c r="M31" s="1">
        <f>$J31+I31+SUM($G31,$K31:$L31)*2</f>
        <v>15782.606</v>
      </c>
      <c r="N31" s="1">
        <f>$J31+$I31*2+SUM($G31,$K31:$L31)*3</f>
        <v>24313.909</v>
      </c>
      <c r="O31" s="1">
        <f>$J31+$I31*3+SUM($G31,$K31:$L31)*4</f>
        <v>32845.212</v>
      </c>
      <c r="P31" s="1">
        <f>$J31+$I31*4+SUM($G31,$K31:$L31)*5</f>
        <v>41376.514999999999</v>
      </c>
      <c r="Q31" s="1">
        <f>$J31+$I31*5+SUM($G31,$K31:$L31)*6</f>
        <v>49907.817999999999</v>
      </c>
      <c r="R31" s="1">
        <f>$J31+$I31*6+SUM($G31,$K31:$L31)*7</f>
        <v>58439.120999999999</v>
      </c>
      <c r="S31" s="1">
        <f>$J31+$I31*7+SUM($G31,$K31:$L31)*8</f>
        <v>66970.423999999999</v>
      </c>
      <c r="T31" s="1">
        <f>$J31+$I31*8+SUM($G31,$K31:$L31)*9</f>
        <v>75501.726999999999</v>
      </c>
      <c r="U31" s="1">
        <f>$J31+$I31*9+SUM($G31,$K31:$L31)*10</f>
        <v>84033.03</v>
      </c>
      <c r="V31" s="1">
        <f>$J31+$I31*10+SUM($G31,$K31:$L31)*11</f>
        <v>92564.332999999999</v>
      </c>
      <c r="W31" s="1">
        <f>$J31+$I31*11+SUM($G31,$K31:$L31)*12</f>
        <v>101095.636</v>
      </c>
      <c r="X31" s="1">
        <f>$J31+$I31*12+SUM($G31,$K31:$L31)*13</f>
        <v>109626.939</v>
      </c>
      <c r="Y31" s="1">
        <f>$J31+$I31*13+SUM($G31,$K31:$L31)*14</f>
        <v>118158.242</v>
      </c>
      <c r="Z31" s="1">
        <f>$J31+$I31*14+SUM($G31,$K31:$L31)*15</f>
        <v>126689.545</v>
      </c>
      <c r="AA31" s="1">
        <f>$J31+$I31*15+SUM($G31,$K31:$L31)*16</f>
        <v>135220.848</v>
      </c>
      <c r="AB31" s="1">
        <f>$J31+$I31*16+SUM($G31,$K31:$L31)*17</f>
        <v>143752.15100000001</v>
      </c>
      <c r="AC31" s="1">
        <f>$J31+$I31*17+SUM($G31,$K31:$L31)*18</f>
        <v>152283.454</v>
      </c>
      <c r="AD31" s="1">
        <f>$J31+$I31*81+SUM($G31,$K31:$L31)*19</f>
        <v>277994.75699999998</v>
      </c>
      <c r="AE31" s="1">
        <f>$J31+$I31*19+SUM($G31,$K31:$L31)*20</f>
        <v>169346.06</v>
      </c>
      <c r="AF31" s="1">
        <f>$J31+$I31*20+SUM($G31,$K31:$L31)*21</f>
        <v>177877.36300000001</v>
      </c>
      <c r="AG31" s="17">
        <f>$J31+$I31*21+SUM($G31,$K31:$L31)*22</f>
        <v>186408.666</v>
      </c>
      <c r="AH31" s="17">
        <f>$J31+$I31*22+SUM($G31,$K31:$L31)*23</f>
        <v>194939.96899999998</v>
      </c>
      <c r="AI31" s="17">
        <f>$J31+$I31*23+SUM($G31,$K31:$L31)*24</f>
        <v>203471.272</v>
      </c>
      <c r="AJ31" s="17">
        <f>$J31+$I31*24+SUM($G31,$K31:$L31)*25</f>
        <v>212002.57500000001</v>
      </c>
      <c r="AK31" s="17">
        <f>$J31+$I31*25+SUM($G31,$K31:$L31)*26</f>
        <v>220533.878</v>
      </c>
      <c r="AL31" s="17">
        <f>$J31+$I31*26+SUM($G31,$K31:$L31)*27</f>
        <v>229065.18099999998</v>
      </c>
      <c r="AM31" s="17">
        <f>$J31+$I31*27+SUM($G31,$K31:$L31)*28</f>
        <v>237596.484</v>
      </c>
      <c r="AN31" s="17">
        <f>$J31+$I31*28+SUM($G31,$K31:$L31)*29</f>
        <v>246127.78700000001</v>
      </c>
      <c r="AO31" s="17">
        <f>$J31+$I31*29+SUM($G31,$K31:$L31)*30</f>
        <v>254659.09</v>
      </c>
    </row>
    <row r="32" spans="1:41">
      <c r="A32" t="s">
        <v>11</v>
      </c>
      <c r="B32" t="s">
        <v>80</v>
      </c>
      <c r="C32" t="s">
        <v>57</v>
      </c>
      <c r="D32">
        <v>1003</v>
      </c>
      <c r="E32">
        <v>315</v>
      </c>
      <c r="F32">
        <f>D32+E32</f>
        <v>1318</v>
      </c>
      <c r="G32" s="1">
        <f>(F32*10.27)*0.1</f>
        <v>1353.586</v>
      </c>
      <c r="H32" s="1">
        <f>((F32*10.27)*7.1%)*0.1</f>
        <v>96.10460599999999</v>
      </c>
      <c r="I32">
        <v>1860</v>
      </c>
      <c r="J32">
        <v>580</v>
      </c>
      <c r="K32">
        <v>2380</v>
      </c>
      <c r="L32">
        <v>400</v>
      </c>
      <c r="M32" s="1">
        <f>$J32+I32+SUM($G32,$K32:$L32)*2</f>
        <v>10707.172</v>
      </c>
      <c r="N32" s="1">
        <f>$J32+$I32*2+SUM($G32,$K32:$L32)*3</f>
        <v>16700.758000000002</v>
      </c>
      <c r="O32" s="1">
        <f>$J32+$I32*3+SUM($G32,$K32:$L32)*4</f>
        <v>22694.344000000001</v>
      </c>
      <c r="P32" s="1">
        <f>$J32+$I32*4+SUM($G32,$K32:$L32)*5</f>
        <v>28687.93</v>
      </c>
      <c r="Q32" s="1">
        <f>$J32+$I32*5+SUM($G32,$K32:$L32)*6</f>
        <v>34681.516000000003</v>
      </c>
      <c r="R32" s="1">
        <f>$J32+$I32*6+SUM($G32,$K32:$L32)*7</f>
        <v>40675.101999999999</v>
      </c>
      <c r="S32" s="1">
        <f>$J32+$I32*7+SUM($G32,$K32:$L32)*8</f>
        <v>46668.688000000002</v>
      </c>
      <c r="T32" s="1">
        <f>$J32+$I32*8+SUM($G32,$K32:$L32)*9</f>
        <v>52662.274000000005</v>
      </c>
      <c r="U32" s="1">
        <f>$J32+$I32*9+SUM($G32,$K32:$L32)*10</f>
        <v>58655.86</v>
      </c>
      <c r="V32" s="1">
        <f>$J32+$I32*10+SUM($G32,$K32:$L32)*11</f>
        <v>64649.446000000004</v>
      </c>
      <c r="W32" s="1">
        <f>$J32+$I32*11+SUM($G32,$K32:$L32)*12</f>
        <v>70643.032000000007</v>
      </c>
      <c r="X32" s="1">
        <f>$J32+$I32*12+SUM($G32,$K32:$L32)*13</f>
        <v>76636.618000000002</v>
      </c>
      <c r="Y32" s="1">
        <f>$J32+$I32*13+SUM($G32,$K32:$L32)*14</f>
        <v>82630.203999999998</v>
      </c>
      <c r="Z32" s="1">
        <f>$J32+$I32*14+SUM($G32,$K32:$L32)*15</f>
        <v>88623.790000000008</v>
      </c>
      <c r="AA32" s="1">
        <f>$J32+$I32*15+SUM($G32,$K32:$L32)*16</f>
        <v>94617.376000000004</v>
      </c>
      <c r="AB32" s="1">
        <f>$J32+$I32*16+SUM($G32,$K32:$L32)*17</f>
        <v>100610.962</v>
      </c>
      <c r="AC32" s="1">
        <f>$J32+$I32*17+SUM($G32,$K32:$L32)*18</f>
        <v>106604.54800000001</v>
      </c>
      <c r="AD32" s="1">
        <f>$J32+$I32*81+SUM($G32,$K32:$L32)*19</f>
        <v>229778.13400000002</v>
      </c>
      <c r="AE32" s="1">
        <f>$J32+$I32*19+SUM($G32,$K32:$L32)*20</f>
        <v>118591.72</v>
      </c>
      <c r="AF32" s="1">
        <f>$J32+$I32*20+SUM($G32,$K32:$L32)*21</f>
        <v>124585.30600000001</v>
      </c>
      <c r="AG32" s="1">
        <f>$J32+$I32*21+SUM($G32,$K32:$L32)*22</f>
        <v>130578.89200000001</v>
      </c>
      <c r="AH32" s="1">
        <f>$J32+$I32*22+SUM($G32,$K32:$L32)*23</f>
        <v>136572.478</v>
      </c>
      <c r="AI32" s="17">
        <f>$J32+$I32*23+SUM($G32,$K32:$L32)*24</f>
        <v>142566.06400000001</v>
      </c>
      <c r="AJ32" s="17">
        <f>$J32+$I32*24+SUM($G32,$K32:$L32)*25</f>
        <v>148559.65000000002</v>
      </c>
      <c r="AK32" s="17">
        <f>$J32+$I32*25+SUM($G32,$K32:$L32)*26</f>
        <v>154553.236</v>
      </c>
      <c r="AL32" s="17">
        <f>$J32+$I32*26+SUM($G32,$K32:$L32)*27</f>
        <v>160546.82199999999</v>
      </c>
      <c r="AM32" s="17">
        <f>$J32+$I32*27+SUM($G32,$K32:$L32)*28</f>
        <v>166540.408</v>
      </c>
      <c r="AN32" s="17">
        <f>$J32+$I32*28+SUM($G32,$K32:$L32)*29</f>
        <v>172533.99400000001</v>
      </c>
      <c r="AO32" s="17">
        <f>$J32+$I32*29+SUM($G32,$K32:$L32)*30</f>
        <v>178527.58000000002</v>
      </c>
    </row>
    <row r="33" spans="1:41">
      <c r="A33" t="s">
        <v>11</v>
      </c>
      <c r="B33" t="s">
        <v>80</v>
      </c>
      <c r="C33" t="s">
        <v>56</v>
      </c>
      <c r="D33">
        <v>1003</v>
      </c>
      <c r="E33">
        <v>315</v>
      </c>
      <c r="F33">
        <f t="shared" ref="F33:F35" si="132">D33+E33</f>
        <v>1318</v>
      </c>
      <c r="G33" s="1">
        <f t="shared" ref="G33:G35" si="133">(F33*10.27)*0.1</f>
        <v>1353.586</v>
      </c>
      <c r="H33" s="1">
        <f t="shared" ref="H33:H34" si="134">((F33*10.27)*7.1%)*0.1</f>
        <v>96.10460599999999</v>
      </c>
      <c r="I33">
        <v>390</v>
      </c>
      <c r="J33">
        <v>390</v>
      </c>
      <c r="K33">
        <v>820</v>
      </c>
      <c r="L33">
        <v>400</v>
      </c>
      <c r="M33" s="1">
        <f t="shared" ref="M33:M35" si="135">$J33+I33+SUM($G33,$K33:$L33)*2</f>
        <v>5927.1720000000005</v>
      </c>
      <c r="N33" s="1">
        <f t="shared" ref="N33:N35" si="136">$J33+$I33*2+SUM($G33,$K33:$L33)*3</f>
        <v>8890.7580000000016</v>
      </c>
      <c r="O33" s="1">
        <f t="shared" ref="O33:O35" si="137">$J33+$I33*3+SUM($G33,$K33:$L33)*4</f>
        <v>11854.344000000001</v>
      </c>
      <c r="P33" s="1">
        <f t="shared" ref="P33:P35" si="138">$J33+$I33*4+SUM($G33,$K33:$L33)*5</f>
        <v>14817.93</v>
      </c>
      <c r="Q33" s="1">
        <f t="shared" ref="Q33:Q35" si="139">$J33+$I33*5+SUM($G33,$K33:$L33)*6</f>
        <v>17781.516000000003</v>
      </c>
      <c r="R33" s="1">
        <f t="shared" ref="R33:R35" si="140">$J33+$I33*6+SUM($G33,$K33:$L33)*7</f>
        <v>20745.102000000003</v>
      </c>
      <c r="S33" s="1">
        <f t="shared" ref="S33:S35" si="141">$J33+$I33*7+SUM($G33,$K33:$L33)*8</f>
        <v>23708.688000000002</v>
      </c>
      <c r="T33" s="1">
        <f t="shared" ref="T33:T35" si="142">$J33+$I33*8+SUM($G33,$K33:$L33)*9</f>
        <v>26672.274000000001</v>
      </c>
      <c r="U33" s="1">
        <f t="shared" ref="U33:U35" si="143">$J33+$I33*9+SUM($G33,$K33:$L33)*10</f>
        <v>29635.86</v>
      </c>
      <c r="V33" s="1">
        <f t="shared" ref="V33:V35" si="144">$J33+$I33*10+SUM($G33,$K33:$L33)*11</f>
        <v>32599.446000000004</v>
      </c>
      <c r="W33" s="1">
        <f t="shared" ref="W33:W35" si="145">$J33+$I33*11+SUM($G33,$K33:$L33)*12</f>
        <v>35563.032000000007</v>
      </c>
      <c r="X33" s="1">
        <f t="shared" ref="X33:X35" si="146">$J33+$I33*12+SUM($G33,$K33:$L33)*13</f>
        <v>38526.618000000002</v>
      </c>
      <c r="Y33" s="1">
        <f t="shared" ref="Y33:Y35" si="147">$J33+$I33*13+SUM($G33,$K33:$L33)*14</f>
        <v>41490.204000000005</v>
      </c>
      <c r="Z33" s="1">
        <f t="shared" ref="Z33:Z35" si="148">$J33+$I33*14+SUM($G33,$K33:$L33)*15</f>
        <v>44453.79</v>
      </c>
      <c r="AA33" s="1">
        <f t="shared" ref="AA33:AA35" si="149">$J33+$I33*15+SUM($G33,$K33:$L33)*16</f>
        <v>47417.376000000004</v>
      </c>
      <c r="AB33" s="1">
        <f t="shared" ref="AB33:AB35" si="150">$J33+$I33*16+SUM($G33,$K33:$L33)*17</f>
        <v>50380.962000000007</v>
      </c>
      <c r="AC33" s="1">
        <f t="shared" ref="AC33:AC35" si="151">$J33+$I33*17+SUM($G33,$K33:$L33)*18</f>
        <v>53344.548000000003</v>
      </c>
      <c r="AD33" s="1">
        <f t="shared" ref="AD33:AD35" si="152">$J33+$I33*81+SUM($G33,$K33:$L33)*19</f>
        <v>80878.134000000005</v>
      </c>
      <c r="AE33" s="1">
        <f t="shared" ref="AE33:AE35" si="153">$J33+$I33*19+SUM($G33,$K33:$L33)*20</f>
        <v>59271.72</v>
      </c>
      <c r="AF33" s="1">
        <f t="shared" ref="AF33:AF35" si="154">$J33+$I33*20+SUM($G33,$K33:$L33)*21</f>
        <v>62235.306000000004</v>
      </c>
      <c r="AG33" s="1">
        <f t="shared" ref="AG33:AG35" si="155">$J33+$I33*21+SUM($G33,$K33:$L33)*22</f>
        <v>65198.892000000007</v>
      </c>
      <c r="AH33" s="1">
        <f t="shared" ref="AH33:AH35" si="156">$J33+$I33*22+SUM($G33,$K33:$L33)*23</f>
        <v>68162.478000000003</v>
      </c>
      <c r="AI33" s="17">
        <f t="shared" ref="AI33:AI35" si="157">$J33+$I33*23+SUM($G33,$K33:$L33)*24</f>
        <v>71126.064000000013</v>
      </c>
      <c r="AJ33" s="17">
        <f t="shared" ref="AJ33:AJ35" si="158">$J33+$I33*24+SUM($G33,$K33:$L33)*25</f>
        <v>74089.650000000009</v>
      </c>
      <c r="AK33" s="17">
        <f t="shared" ref="AK33:AK35" si="159">$J33+$I33*25+SUM($G33,$K33:$L33)*26</f>
        <v>77053.236000000004</v>
      </c>
      <c r="AL33" s="17">
        <f t="shared" ref="AL33:AL35" si="160">$J33+$I33*26+SUM($G33,$K33:$L33)*27</f>
        <v>80016.822</v>
      </c>
      <c r="AM33" s="17">
        <f t="shared" ref="AM33:AM35" si="161">$J33+$I33*27+SUM($G33,$K33:$L33)*28</f>
        <v>82980.40800000001</v>
      </c>
      <c r="AN33" s="17">
        <f t="shared" ref="AN33:AN35" si="162">$J33+$I33*28+SUM($G33,$K33:$L33)*29</f>
        <v>85943.994000000006</v>
      </c>
      <c r="AO33" s="17">
        <f t="shared" ref="AO33:AO35" si="163">$J33+$I33*29+SUM($G33,$K33:$L33)*30</f>
        <v>88907.58</v>
      </c>
    </row>
    <row r="34" spans="1:41">
      <c r="A34" t="s">
        <v>11</v>
      </c>
      <c r="B34" t="s">
        <v>80</v>
      </c>
      <c r="C34" t="s">
        <v>58</v>
      </c>
      <c r="D34">
        <v>1003</v>
      </c>
      <c r="E34">
        <v>315</v>
      </c>
      <c r="F34">
        <f t="shared" si="132"/>
        <v>1318</v>
      </c>
      <c r="G34" s="1">
        <f t="shared" si="133"/>
        <v>1353.586</v>
      </c>
      <c r="H34" s="1">
        <f t="shared" si="134"/>
        <v>96.10460599999999</v>
      </c>
      <c r="I34">
        <v>650</v>
      </c>
      <c r="J34">
        <v>580</v>
      </c>
      <c r="K34">
        <v>1310</v>
      </c>
      <c r="L34">
        <v>400</v>
      </c>
      <c r="M34" s="1">
        <f t="shared" si="135"/>
        <v>7357.1720000000005</v>
      </c>
      <c r="N34" s="1">
        <f t="shared" si="136"/>
        <v>11070.758000000002</v>
      </c>
      <c r="O34" s="1">
        <f t="shared" si="137"/>
        <v>14784.344000000001</v>
      </c>
      <c r="P34" s="1">
        <f t="shared" si="138"/>
        <v>18497.93</v>
      </c>
      <c r="Q34" s="1">
        <f t="shared" si="139"/>
        <v>22211.516000000003</v>
      </c>
      <c r="R34" s="1">
        <f t="shared" si="140"/>
        <v>25925.102000000003</v>
      </c>
      <c r="S34" s="1">
        <f t="shared" si="141"/>
        <v>29638.688000000002</v>
      </c>
      <c r="T34" s="1">
        <f t="shared" si="142"/>
        <v>33352.274000000005</v>
      </c>
      <c r="U34" s="1">
        <f t="shared" si="143"/>
        <v>37065.86</v>
      </c>
      <c r="V34" s="1">
        <f t="shared" si="144"/>
        <v>40779.446000000004</v>
      </c>
      <c r="W34" s="1">
        <f t="shared" si="145"/>
        <v>44493.032000000007</v>
      </c>
      <c r="X34" s="1">
        <f t="shared" si="146"/>
        <v>48206.618000000002</v>
      </c>
      <c r="Y34" s="1">
        <f t="shared" si="147"/>
        <v>51920.204000000005</v>
      </c>
      <c r="Z34" s="1">
        <f t="shared" si="148"/>
        <v>55633.79</v>
      </c>
      <c r="AA34" s="1">
        <f t="shared" si="149"/>
        <v>59347.376000000004</v>
      </c>
      <c r="AB34" s="1">
        <f t="shared" si="150"/>
        <v>63060.962000000007</v>
      </c>
      <c r="AC34" s="1">
        <f t="shared" si="151"/>
        <v>66774.54800000001</v>
      </c>
      <c r="AD34" s="1">
        <f t="shared" si="152"/>
        <v>111438.13400000001</v>
      </c>
      <c r="AE34" s="1">
        <f t="shared" si="153"/>
        <v>74201.72</v>
      </c>
      <c r="AF34" s="1">
        <f t="shared" si="154"/>
        <v>77915.306000000011</v>
      </c>
      <c r="AG34" s="1">
        <f t="shared" si="155"/>
        <v>81628.892000000007</v>
      </c>
      <c r="AH34" s="1">
        <f t="shared" si="156"/>
        <v>85342.478000000003</v>
      </c>
      <c r="AI34" s="17">
        <f t="shared" si="157"/>
        <v>89056.064000000013</v>
      </c>
      <c r="AJ34" s="17">
        <f t="shared" si="158"/>
        <v>92769.650000000009</v>
      </c>
      <c r="AK34" s="17">
        <f t="shared" si="159"/>
        <v>96483.236000000004</v>
      </c>
      <c r="AL34" s="17">
        <f t="shared" si="160"/>
        <v>100196.822</v>
      </c>
      <c r="AM34" s="17">
        <f t="shared" si="161"/>
        <v>103910.40800000001</v>
      </c>
      <c r="AN34" s="17">
        <f t="shared" si="162"/>
        <v>107623.99400000001</v>
      </c>
      <c r="AO34" s="17">
        <f t="shared" si="163"/>
        <v>111337.58</v>
      </c>
    </row>
    <row r="35" spans="1:41">
      <c r="A35" t="s">
        <v>11</v>
      </c>
      <c r="B35" t="s">
        <v>80</v>
      </c>
      <c r="C35" t="s">
        <v>59</v>
      </c>
      <c r="D35">
        <v>1003</v>
      </c>
      <c r="E35">
        <v>315</v>
      </c>
      <c r="F35">
        <f t="shared" si="132"/>
        <v>1318</v>
      </c>
      <c r="G35" s="1">
        <f t="shared" si="133"/>
        <v>1353.586</v>
      </c>
      <c r="H35" s="1">
        <f>((F35*10.27)*7.1%)*0.1</f>
        <v>96.10460599999999</v>
      </c>
      <c r="I35">
        <v>1310</v>
      </c>
      <c r="J35">
        <v>580</v>
      </c>
      <c r="K35">
        <v>1310</v>
      </c>
      <c r="L35">
        <v>400</v>
      </c>
      <c r="M35" s="1">
        <f t="shared" si="135"/>
        <v>8017.1720000000005</v>
      </c>
      <c r="N35" s="1">
        <f t="shared" si="136"/>
        <v>12390.758000000002</v>
      </c>
      <c r="O35" s="1">
        <f t="shared" si="137"/>
        <v>16764.344000000001</v>
      </c>
      <c r="P35" s="1">
        <f t="shared" si="138"/>
        <v>21137.93</v>
      </c>
      <c r="Q35" s="1">
        <f t="shared" si="139"/>
        <v>25511.516000000003</v>
      </c>
      <c r="R35" s="1">
        <f t="shared" si="140"/>
        <v>29885.102000000003</v>
      </c>
      <c r="S35" s="1">
        <f t="shared" si="141"/>
        <v>34258.688000000002</v>
      </c>
      <c r="T35" s="1">
        <f t="shared" si="142"/>
        <v>38632.274000000005</v>
      </c>
      <c r="U35" s="1">
        <f t="shared" si="143"/>
        <v>43005.86</v>
      </c>
      <c r="V35" s="1">
        <f t="shared" si="144"/>
        <v>47379.446000000004</v>
      </c>
      <c r="W35" s="1">
        <f t="shared" si="145"/>
        <v>51753.032000000007</v>
      </c>
      <c r="X35" s="1">
        <f t="shared" si="146"/>
        <v>56126.618000000002</v>
      </c>
      <c r="Y35" s="1">
        <f t="shared" si="147"/>
        <v>60500.204000000005</v>
      </c>
      <c r="Z35" s="1">
        <f t="shared" si="148"/>
        <v>64873.79</v>
      </c>
      <c r="AA35" s="1">
        <f t="shared" si="149"/>
        <v>69247.376000000004</v>
      </c>
      <c r="AB35" s="1">
        <f t="shared" si="150"/>
        <v>73620.962</v>
      </c>
      <c r="AC35" s="1">
        <f t="shared" si="151"/>
        <v>77994.54800000001</v>
      </c>
      <c r="AD35" s="1">
        <f t="shared" si="152"/>
        <v>164898.13400000002</v>
      </c>
      <c r="AE35" s="1">
        <f t="shared" si="153"/>
        <v>86741.72</v>
      </c>
      <c r="AF35" s="1">
        <f t="shared" si="154"/>
        <v>91115.306000000011</v>
      </c>
      <c r="AG35" s="1">
        <f t="shared" si="155"/>
        <v>95488.892000000007</v>
      </c>
      <c r="AH35" s="1">
        <f t="shared" si="156"/>
        <v>99862.478000000003</v>
      </c>
      <c r="AI35" s="17">
        <f t="shared" si="157"/>
        <v>104236.06400000001</v>
      </c>
      <c r="AJ35" s="17">
        <f t="shared" si="158"/>
        <v>108609.65000000001</v>
      </c>
      <c r="AK35" s="17">
        <f t="shared" si="159"/>
        <v>112983.236</v>
      </c>
      <c r="AL35" s="17">
        <f t="shared" si="160"/>
        <v>117356.822</v>
      </c>
      <c r="AM35" s="17">
        <f t="shared" si="161"/>
        <v>121730.40800000001</v>
      </c>
      <c r="AN35" s="17">
        <f t="shared" si="162"/>
        <v>126103.99400000001</v>
      </c>
      <c r="AO35" s="17">
        <f t="shared" si="163"/>
        <v>130477.58</v>
      </c>
    </row>
    <row r="36" spans="1:41">
      <c r="A36" t="s">
        <v>11</v>
      </c>
      <c r="B36" t="s">
        <v>81</v>
      </c>
      <c r="C36" t="s">
        <v>57</v>
      </c>
      <c r="D36">
        <v>1003</v>
      </c>
      <c r="E36">
        <v>315</v>
      </c>
      <c r="F36">
        <f>D36+E36</f>
        <v>1318</v>
      </c>
      <c r="G36" s="1">
        <f>(F36*10.27)*0.2</f>
        <v>2707.172</v>
      </c>
      <c r="H36" s="1">
        <f>((F36*10.27)*7.1%)*0.2</f>
        <v>192.20921199999998</v>
      </c>
      <c r="I36">
        <v>1860</v>
      </c>
      <c r="J36">
        <v>580</v>
      </c>
      <c r="K36">
        <v>2380</v>
      </c>
      <c r="L36">
        <v>400</v>
      </c>
      <c r="M36" s="1">
        <f>$J36+I36+SUM($G36,$K36:$L36)*2</f>
        <v>13414.344000000001</v>
      </c>
      <c r="N36" s="1">
        <f>$J36+$I36*2+SUM($G36,$K36:$L36)*3</f>
        <v>20761.516000000003</v>
      </c>
      <c r="O36" s="1">
        <f>$J36+$I36*3+SUM($G36,$K36:$L36)*4</f>
        <v>28108.688000000002</v>
      </c>
      <c r="P36" s="1">
        <f>$J36+$I36*4+SUM($G36,$K36:$L36)*5</f>
        <v>35455.86</v>
      </c>
      <c r="Q36" s="1">
        <f>$J36+$I36*5+SUM($G36,$K36:$L36)*6</f>
        <v>42803.032000000007</v>
      </c>
      <c r="R36" s="1">
        <f>$J36+$I36*6+SUM($G36,$K36:$L36)*7</f>
        <v>50150.204000000005</v>
      </c>
      <c r="S36" s="1">
        <f>$J36+$I36*7+SUM($G36,$K36:$L36)*8</f>
        <v>57497.376000000004</v>
      </c>
      <c r="T36" s="1">
        <f>$J36+$I36*8+SUM($G36,$K36:$L36)*9</f>
        <v>64844.548000000003</v>
      </c>
      <c r="U36" s="1">
        <f>$J36+$I36*9+SUM($G36,$K36:$L36)*10</f>
        <v>72191.72</v>
      </c>
      <c r="V36" s="1">
        <f>$J36+$I36*10+SUM($G36,$K36:$L36)*11</f>
        <v>79538.892000000007</v>
      </c>
      <c r="W36" s="1">
        <f>$J36+$I36*11+SUM($G36,$K36:$L36)*12</f>
        <v>86886.064000000013</v>
      </c>
      <c r="X36" s="1">
        <f>$J36+$I36*12+SUM($G36,$K36:$L36)*13</f>
        <v>94233.236000000004</v>
      </c>
      <c r="Y36" s="1">
        <f>$J36+$I36*13+SUM($G36,$K36:$L36)*14</f>
        <v>101580.40800000001</v>
      </c>
      <c r="Z36" s="1">
        <f>$J36+$I36*14+SUM($G36,$K36:$L36)*15</f>
        <v>108927.58</v>
      </c>
      <c r="AA36" s="1">
        <f>$J36+$I36*15+SUM($G36,$K36:$L36)*16</f>
        <v>116274.75200000001</v>
      </c>
      <c r="AB36" s="1">
        <f>$J36+$I36*16+SUM($G36,$K36:$L36)*17</f>
        <v>123621.92400000001</v>
      </c>
      <c r="AC36" s="1">
        <f>$J36+$I36*17+SUM($G36,$K36:$L36)*18</f>
        <v>130969.09600000001</v>
      </c>
      <c r="AD36" s="1">
        <f>$J36+$I36*81+SUM($G36,$K36:$L36)*19</f>
        <v>255496.26800000001</v>
      </c>
      <c r="AE36" s="1">
        <f>$J36+$I36*19+SUM($G36,$K36:$L36)*20</f>
        <v>145663.44</v>
      </c>
      <c r="AF36" s="1">
        <f>$J36+$I36*20+SUM($G36,$K36:$L36)*21</f>
        <v>153010.61200000002</v>
      </c>
      <c r="AG36" s="1">
        <f>$J36+$I36*21+SUM($G36,$K36:$L36)*22</f>
        <v>160357.78400000001</v>
      </c>
      <c r="AH36" s="1">
        <f>$J36+$I36*22+SUM($G36,$K36:$L36)*23</f>
        <v>167704.95600000001</v>
      </c>
      <c r="AI36" s="17">
        <f>$J36+$I36*23+SUM($G36,$K36:$L36)*24</f>
        <v>175052.12800000003</v>
      </c>
      <c r="AJ36" s="17">
        <f>$J36+$I36*24+SUM($G36,$K36:$L36)*25</f>
        <v>182399.30000000002</v>
      </c>
      <c r="AK36" s="17">
        <f>$J36+$I36*25+SUM($G36,$K36:$L36)*26</f>
        <v>189746.47200000001</v>
      </c>
      <c r="AL36" s="17">
        <f>$J36+$I36*26+SUM($G36,$K36:$L36)*27</f>
        <v>197093.644</v>
      </c>
      <c r="AM36" s="17">
        <f>$J36+$I36*27+SUM($G36,$K36:$L36)*28</f>
        <v>204440.81600000002</v>
      </c>
      <c r="AN36" s="17">
        <f>$J36+$I36*28+SUM($G36,$K36:$L36)*29</f>
        <v>211787.98800000001</v>
      </c>
      <c r="AO36" s="17">
        <f>$J36+$I36*29+SUM($G36,$K36:$L36)*30</f>
        <v>219135.16</v>
      </c>
    </row>
    <row r="37" spans="1:41">
      <c r="A37" t="s">
        <v>11</v>
      </c>
      <c r="B37" t="s">
        <v>82</v>
      </c>
      <c r="C37" t="s">
        <v>57</v>
      </c>
      <c r="D37">
        <v>1003</v>
      </c>
      <c r="E37">
        <v>315</v>
      </c>
      <c r="F37">
        <f>D37+E37</f>
        <v>1318</v>
      </c>
      <c r="G37" s="1">
        <f>(F37*10.27)*0.3</f>
        <v>4060.7579999999994</v>
      </c>
      <c r="H37" s="1">
        <f>((F37*10.27)*7.1%)*0.3</f>
        <v>288.31381799999991</v>
      </c>
      <c r="I37">
        <v>1860</v>
      </c>
      <c r="J37">
        <v>580</v>
      </c>
      <c r="K37">
        <v>2380</v>
      </c>
      <c r="L37">
        <v>400</v>
      </c>
      <c r="M37" s="1">
        <f>$J37+I37+SUM($G37,$K37:$L37)*2</f>
        <v>16121.516</v>
      </c>
      <c r="N37" s="1">
        <f>$J37+$I37*2+SUM($G37,$K37:$L37)*3</f>
        <v>24822.273999999998</v>
      </c>
      <c r="O37" s="1">
        <f>$J37+$I37*3+SUM($G37,$K37:$L37)*4</f>
        <v>33523.031999999999</v>
      </c>
      <c r="P37" s="1">
        <f>$J37+$I37*4+SUM($G37,$K37:$L37)*5</f>
        <v>42223.79</v>
      </c>
      <c r="Q37" s="1">
        <f>$J37+$I37*5+SUM($G37,$K37:$L37)*6</f>
        <v>50924.547999999995</v>
      </c>
      <c r="R37" s="1">
        <f>$J37+$I37*6+SUM($G37,$K37:$L37)*7</f>
        <v>59625.305999999997</v>
      </c>
      <c r="S37" s="1">
        <f>$J37+$I37*7+SUM($G37,$K37:$L37)*8</f>
        <v>68326.063999999998</v>
      </c>
      <c r="T37" s="1">
        <f>$J37+$I37*8+SUM($G37,$K37:$L37)*9</f>
        <v>77026.822</v>
      </c>
      <c r="U37" s="1">
        <f>$J37+$I37*9+SUM($G37,$K37:$L37)*10</f>
        <v>85727.58</v>
      </c>
      <c r="V37" s="1">
        <f>$J37+$I37*10+SUM($G37,$K37:$L37)*11</f>
        <v>94428.338000000003</v>
      </c>
      <c r="W37" s="1">
        <f>$J37+$I37*11+SUM($G37,$K37:$L37)*12</f>
        <v>103129.09599999999</v>
      </c>
      <c r="X37" s="1">
        <f>$J37+$I37*12+SUM($G37,$K37:$L37)*13</f>
        <v>111829.85399999999</v>
      </c>
      <c r="Y37" s="1">
        <f>$J37+$I37*13+SUM($G37,$K37:$L37)*14</f>
        <v>120530.61199999999</v>
      </c>
      <c r="Z37" s="1">
        <f>$J37+$I37*14+SUM($G37,$K37:$L37)*15</f>
        <v>129231.37</v>
      </c>
      <c r="AA37" s="1">
        <f>$J37+$I37*15+SUM($G37,$K37:$L37)*16</f>
        <v>137932.128</v>
      </c>
      <c r="AB37" s="1">
        <f>$J37+$I37*16+SUM($G37,$K37:$L37)*17</f>
        <v>146632.886</v>
      </c>
      <c r="AC37" s="1">
        <f>$J37+$I37*17+SUM($G37,$K37:$L37)*18</f>
        <v>155333.644</v>
      </c>
      <c r="AD37" s="1">
        <f>$J37+$I37*81+SUM($G37,$K37:$L37)*19</f>
        <v>281214.402</v>
      </c>
      <c r="AE37" s="1">
        <f>$J37+$I37*19+SUM($G37,$K37:$L37)*20</f>
        <v>172735.16</v>
      </c>
      <c r="AF37" s="1">
        <f>$J37+$I37*20+SUM($G37,$K37:$L37)*21</f>
        <v>181435.91800000001</v>
      </c>
      <c r="AG37" s="1">
        <f>$J37+$I37*21+SUM($G37,$K37:$L37)*22</f>
        <v>190136.67600000001</v>
      </c>
      <c r="AH37" s="1">
        <f>$J37+$I37*22+SUM($G37,$K37:$L37)*23</f>
        <v>198837.43400000001</v>
      </c>
      <c r="AI37" s="17">
        <f>$J37+$I37*23+SUM($G37,$K37:$L37)*24</f>
        <v>207538.19199999998</v>
      </c>
      <c r="AJ37" s="17">
        <f>$J37+$I37*24+SUM($G37,$K37:$L37)*25</f>
        <v>216238.94999999998</v>
      </c>
      <c r="AK37" s="17">
        <f>$J37+$I37*25+SUM($G37,$K37:$L37)*26</f>
        <v>224939.70799999998</v>
      </c>
      <c r="AL37" s="17">
        <f>$J37+$I37*26+SUM($G37,$K37:$L37)*27</f>
        <v>233640.46599999999</v>
      </c>
      <c r="AM37" s="17">
        <f>$J37+$I37*27+SUM($G37,$K37:$L37)*28</f>
        <v>242341.22399999999</v>
      </c>
      <c r="AN37" s="17">
        <f>$J37+$I37*28+SUM($G37,$K37:$L37)*29</f>
        <v>251041.98199999999</v>
      </c>
      <c r="AO37" s="17">
        <f>$J37+$I37*29+SUM($G37,$K37:$L37)*30</f>
        <v>259742.74</v>
      </c>
    </row>
    <row r="38" spans="1:41">
      <c r="A38" t="s">
        <v>12</v>
      </c>
      <c r="B38" t="s">
        <v>80</v>
      </c>
      <c r="C38" t="s">
        <v>57</v>
      </c>
      <c r="D38">
        <v>1056</v>
      </c>
      <c r="E38">
        <v>315</v>
      </c>
      <c r="F38">
        <f>D38+E38</f>
        <v>1371</v>
      </c>
      <c r="G38" s="1">
        <f>(F38*10.27)*0.1</f>
        <v>1408.0170000000001</v>
      </c>
      <c r="H38" s="1">
        <f>((F38*10.27)*7.1%)*0.1</f>
        <v>99.969206999999997</v>
      </c>
      <c r="I38">
        <v>1860</v>
      </c>
      <c r="J38">
        <v>580</v>
      </c>
      <c r="K38">
        <v>2380</v>
      </c>
      <c r="L38">
        <v>400</v>
      </c>
      <c r="M38" s="1">
        <f>$J38+I38+SUM($G38,$K38:$L38)*2</f>
        <v>10816.034</v>
      </c>
      <c r="N38" s="1">
        <f>$J38+$I38*2+SUM($G38,$K38:$L38)*3</f>
        <v>16864.050999999999</v>
      </c>
      <c r="O38" s="1">
        <f>$J38+$I38*3+SUM($G38,$K38:$L38)*4</f>
        <v>22912.067999999999</v>
      </c>
      <c r="P38" s="1">
        <f>$J38+$I38*4+SUM($G38,$K38:$L38)*5</f>
        <v>28960.084999999999</v>
      </c>
      <c r="Q38" s="1">
        <f>$J38+$I38*5+SUM($G38,$K38:$L38)*6</f>
        <v>35008.101999999999</v>
      </c>
      <c r="R38" s="1">
        <f>$J38+$I38*6+SUM($G38,$K38:$L38)*7</f>
        <v>41056.118999999999</v>
      </c>
      <c r="S38" s="1">
        <f>$J38+$I38*7+SUM($G38,$K38:$L38)*8</f>
        <v>47104.135999999999</v>
      </c>
      <c r="T38" s="1">
        <f>$J38+$I38*8+SUM($G38,$K38:$L38)*9</f>
        <v>53152.152999999998</v>
      </c>
      <c r="U38" s="1">
        <f>$J38+$I38*9+SUM($G38,$K38:$L38)*10</f>
        <v>59200.17</v>
      </c>
      <c r="V38" s="1">
        <f>$J38+$I38*10+SUM($G38,$K38:$L38)*11</f>
        <v>65248.186999999998</v>
      </c>
      <c r="W38" s="1">
        <f>$J38+$I38*11+SUM($G38,$K38:$L38)*12</f>
        <v>71296.203999999998</v>
      </c>
      <c r="X38" s="1">
        <f>$J38+$I38*12+SUM($G38,$K38:$L38)*13</f>
        <v>77344.22099999999</v>
      </c>
      <c r="Y38" s="1">
        <f>$J38+$I38*13+SUM($G38,$K38:$L38)*14</f>
        <v>83392.237999999998</v>
      </c>
      <c r="Z38" s="1">
        <f>$J38+$I38*14+SUM($G38,$K38:$L38)*15</f>
        <v>89440.255000000005</v>
      </c>
      <c r="AA38" s="1">
        <f>$J38+$I38*15+SUM($G38,$K38:$L38)*16</f>
        <v>95488.271999999997</v>
      </c>
      <c r="AB38" s="1">
        <f>$J38+$I38*16+SUM($G38,$K38:$L38)*17</f>
        <v>101536.28899999999</v>
      </c>
      <c r="AC38" s="1">
        <f>$J38+$I38*17+SUM($G38,$K38:$L38)*18</f>
        <v>107584.306</v>
      </c>
      <c r="AD38" s="1">
        <f>$J38+$I38*81+SUM($G38,$K38:$L38)*19</f>
        <v>230812.323</v>
      </c>
      <c r="AE38" s="1">
        <f>$J38+$I38*19+SUM($G38,$K38:$L38)*20</f>
        <v>119680.34</v>
      </c>
      <c r="AF38" s="1">
        <f>$J38+$I38*20+SUM($G38,$K38:$L38)*21</f>
        <v>125728.35699999999</v>
      </c>
      <c r="AG38" s="1">
        <f>$J38+$I38*21+SUM($G38,$K38:$L38)*22</f>
        <v>131776.37400000001</v>
      </c>
      <c r="AH38" s="1">
        <f>$J38+$I38*22+SUM($G38,$K38:$L38)*23</f>
        <v>137824.391</v>
      </c>
      <c r="AI38" s="1">
        <f>$J38+$I38*23+SUM($G38,$K38:$L38)*24</f>
        <v>143872.408</v>
      </c>
      <c r="AJ38" s="1">
        <f>$J38+$I38*24+SUM($G38,$K38:$L38)*25</f>
        <v>149920.42499999999</v>
      </c>
      <c r="AK38" s="1">
        <f>$J38+$I38*25+SUM($G38,$K38:$L38)*26</f>
        <v>155968.44199999998</v>
      </c>
      <c r="AL38" s="17">
        <f>$J38+$I38*26+SUM($G38,$K38:$L38)*27</f>
        <v>162016.459</v>
      </c>
      <c r="AM38" s="17">
        <f>$J38+$I38*27+SUM($G38,$K38:$L38)*28</f>
        <v>168064.476</v>
      </c>
      <c r="AN38" s="17">
        <f>$J38+$I38*28+SUM($G38,$K38:$L38)*29</f>
        <v>174112.49299999999</v>
      </c>
      <c r="AO38" s="17">
        <f>$J38+$I38*29+SUM($G38,$K38:$L38)*30</f>
        <v>180160.51</v>
      </c>
    </row>
    <row r="39" spans="1:41">
      <c r="A39" t="s">
        <v>12</v>
      </c>
      <c r="B39" t="s">
        <v>80</v>
      </c>
      <c r="C39" t="s">
        <v>56</v>
      </c>
      <c r="D39">
        <v>1056</v>
      </c>
      <c r="E39">
        <v>315</v>
      </c>
      <c r="F39">
        <f t="shared" ref="F39:F41" si="164">D39+E39</f>
        <v>1371</v>
      </c>
      <c r="G39" s="1">
        <f t="shared" ref="G39:G41" si="165">(F39*10.27)*0.1</f>
        <v>1408.0170000000001</v>
      </c>
      <c r="H39" s="1">
        <f t="shared" ref="H39:H40" si="166">((F39*10.27)*7.1%)*0.1</f>
        <v>99.969206999999997</v>
      </c>
      <c r="I39">
        <v>390</v>
      </c>
      <c r="J39">
        <v>390</v>
      </c>
      <c r="K39">
        <v>820</v>
      </c>
      <c r="L39">
        <v>400</v>
      </c>
      <c r="M39" s="1">
        <f t="shared" ref="M39:M41" si="167">$J39+I39+SUM($G39,$K39:$L39)*2</f>
        <v>6036.0339999999997</v>
      </c>
      <c r="N39" s="1">
        <f t="shared" ref="N39:N41" si="168">$J39+$I39*2+SUM($G39,$K39:$L39)*3</f>
        <v>9054.0509999999995</v>
      </c>
      <c r="O39" s="1">
        <f t="shared" ref="O39:O41" si="169">$J39+$I39*3+SUM($G39,$K39:$L39)*4</f>
        <v>12072.067999999999</v>
      </c>
      <c r="P39" s="1">
        <f t="shared" ref="P39:P41" si="170">$J39+$I39*4+SUM($G39,$K39:$L39)*5</f>
        <v>15090.084999999999</v>
      </c>
      <c r="Q39" s="1">
        <f t="shared" ref="Q39:Q41" si="171">$J39+$I39*5+SUM($G39,$K39:$L39)*6</f>
        <v>18108.101999999999</v>
      </c>
      <c r="R39" s="1">
        <f t="shared" ref="R39:R41" si="172">$J39+$I39*6+SUM($G39,$K39:$L39)*7</f>
        <v>21126.118999999999</v>
      </c>
      <c r="S39" s="1">
        <f t="shared" ref="S39:S41" si="173">$J39+$I39*7+SUM($G39,$K39:$L39)*8</f>
        <v>24144.135999999999</v>
      </c>
      <c r="T39" s="1">
        <f t="shared" ref="T39:T41" si="174">$J39+$I39*8+SUM($G39,$K39:$L39)*9</f>
        <v>27162.152999999998</v>
      </c>
      <c r="U39" s="1">
        <f t="shared" ref="U39:U41" si="175">$J39+$I39*9+SUM($G39,$K39:$L39)*10</f>
        <v>30180.17</v>
      </c>
      <c r="V39" s="1">
        <f t="shared" ref="V39:V41" si="176">$J39+$I39*10+SUM($G39,$K39:$L39)*11</f>
        <v>33198.186999999998</v>
      </c>
      <c r="W39" s="1">
        <f t="shared" ref="W39:W41" si="177">$J39+$I39*11+SUM($G39,$K39:$L39)*12</f>
        <v>36216.203999999998</v>
      </c>
      <c r="X39" s="1">
        <f t="shared" ref="X39:X41" si="178">$J39+$I39*12+SUM($G39,$K39:$L39)*13</f>
        <v>39234.220999999998</v>
      </c>
      <c r="Y39" s="1">
        <f t="shared" ref="Y39:Y41" si="179">$J39+$I39*13+SUM($G39,$K39:$L39)*14</f>
        <v>42252.237999999998</v>
      </c>
      <c r="Z39" s="1">
        <f t="shared" ref="Z39:Z41" si="180">$J39+$I39*14+SUM($G39,$K39:$L39)*15</f>
        <v>45270.254999999997</v>
      </c>
      <c r="AA39" s="1">
        <f t="shared" ref="AA39:AA41" si="181">$J39+$I39*15+SUM($G39,$K39:$L39)*16</f>
        <v>48288.271999999997</v>
      </c>
      <c r="AB39" s="1">
        <f t="shared" ref="AB39:AB41" si="182">$J39+$I39*16+SUM($G39,$K39:$L39)*17</f>
        <v>51306.288999999997</v>
      </c>
      <c r="AC39" s="1">
        <f t="shared" ref="AC39:AC41" si="183">$J39+$I39*17+SUM($G39,$K39:$L39)*18</f>
        <v>54324.305999999997</v>
      </c>
      <c r="AD39" s="1">
        <f t="shared" ref="AD39:AD41" si="184">$J39+$I39*81+SUM($G39,$K39:$L39)*19</f>
        <v>81912.323000000004</v>
      </c>
      <c r="AE39" s="1">
        <f t="shared" ref="AE39:AE41" si="185">$J39+$I39*19+SUM($G39,$K39:$L39)*20</f>
        <v>60360.34</v>
      </c>
      <c r="AF39" s="1">
        <f t="shared" ref="AF39:AF41" si="186">$J39+$I39*20+SUM($G39,$K39:$L39)*21</f>
        <v>63378.356999999996</v>
      </c>
      <c r="AG39" s="1">
        <f t="shared" ref="AG39:AG41" si="187">$J39+$I39*21+SUM($G39,$K39:$L39)*22</f>
        <v>66396.373999999996</v>
      </c>
      <c r="AH39" s="1">
        <f t="shared" ref="AH39:AH41" si="188">$J39+$I39*22+SUM($G39,$K39:$L39)*23</f>
        <v>69414.391000000003</v>
      </c>
      <c r="AI39" s="1">
        <f t="shared" ref="AI39:AI41" si="189">$J39+$I39*23+SUM($G39,$K39:$L39)*24</f>
        <v>72432.407999999996</v>
      </c>
      <c r="AJ39" s="1">
        <f t="shared" ref="AJ39:AJ41" si="190">$J39+$I39*24+SUM($G39,$K39:$L39)*25</f>
        <v>75450.424999999988</v>
      </c>
      <c r="AK39" s="1">
        <f t="shared" ref="AK39:AK41" si="191">$J39+$I39*25+SUM($G39,$K39:$L39)*26</f>
        <v>78468.441999999995</v>
      </c>
      <c r="AL39" s="17">
        <f t="shared" ref="AL39:AL41" si="192">$J39+$I39*26+SUM($G39,$K39:$L39)*27</f>
        <v>81486.459000000003</v>
      </c>
      <c r="AM39" s="17">
        <f t="shared" ref="AM39:AM41" si="193">$J39+$I39*27+SUM($G39,$K39:$L39)*28</f>
        <v>84504.475999999995</v>
      </c>
      <c r="AN39" s="17">
        <f t="shared" ref="AN39:AN41" si="194">$J39+$I39*28+SUM($G39,$K39:$L39)*29</f>
        <v>87522.492999999988</v>
      </c>
      <c r="AO39" s="17">
        <f t="shared" ref="AO39:AO41" si="195">$J39+$I39*29+SUM($G39,$K39:$L39)*30</f>
        <v>90540.51</v>
      </c>
    </row>
    <row r="40" spans="1:41">
      <c r="A40" t="s">
        <v>12</v>
      </c>
      <c r="B40" t="s">
        <v>80</v>
      </c>
      <c r="C40" t="s">
        <v>58</v>
      </c>
      <c r="D40">
        <v>1056</v>
      </c>
      <c r="E40">
        <v>315</v>
      </c>
      <c r="F40">
        <f t="shared" si="164"/>
        <v>1371</v>
      </c>
      <c r="G40" s="1">
        <f t="shared" si="165"/>
        <v>1408.0170000000001</v>
      </c>
      <c r="H40" s="1">
        <f t="shared" si="166"/>
        <v>99.969206999999997</v>
      </c>
      <c r="I40">
        <v>650</v>
      </c>
      <c r="J40">
        <v>580</v>
      </c>
      <c r="K40">
        <v>1310</v>
      </c>
      <c r="L40">
        <v>400</v>
      </c>
      <c r="M40" s="1">
        <f t="shared" si="167"/>
        <v>7466.0339999999997</v>
      </c>
      <c r="N40" s="1">
        <f t="shared" si="168"/>
        <v>11234.050999999999</v>
      </c>
      <c r="O40" s="1">
        <f t="shared" si="169"/>
        <v>15002.067999999999</v>
      </c>
      <c r="P40" s="1">
        <f t="shared" si="170"/>
        <v>18770.084999999999</v>
      </c>
      <c r="Q40" s="1">
        <f t="shared" si="171"/>
        <v>22538.101999999999</v>
      </c>
      <c r="R40" s="1">
        <f t="shared" si="172"/>
        <v>26306.118999999999</v>
      </c>
      <c r="S40" s="1">
        <f t="shared" si="173"/>
        <v>30074.135999999999</v>
      </c>
      <c r="T40" s="1">
        <f t="shared" si="174"/>
        <v>33842.152999999998</v>
      </c>
      <c r="U40" s="1">
        <f t="shared" si="175"/>
        <v>37610.17</v>
      </c>
      <c r="V40" s="1">
        <f t="shared" si="176"/>
        <v>41378.186999999998</v>
      </c>
      <c r="W40" s="1">
        <f t="shared" si="177"/>
        <v>45146.203999999998</v>
      </c>
      <c r="X40" s="1">
        <f t="shared" si="178"/>
        <v>48914.220999999998</v>
      </c>
      <c r="Y40" s="1">
        <f t="shared" si="179"/>
        <v>52682.237999999998</v>
      </c>
      <c r="Z40" s="1">
        <f t="shared" si="180"/>
        <v>56450.254999999997</v>
      </c>
      <c r="AA40" s="1">
        <f t="shared" si="181"/>
        <v>60218.271999999997</v>
      </c>
      <c r="AB40" s="1">
        <f t="shared" si="182"/>
        <v>63986.288999999997</v>
      </c>
      <c r="AC40" s="1">
        <f t="shared" si="183"/>
        <v>67754.305999999997</v>
      </c>
      <c r="AD40" s="1">
        <f t="shared" si="184"/>
        <v>112472.323</v>
      </c>
      <c r="AE40" s="1">
        <f t="shared" si="185"/>
        <v>75290.34</v>
      </c>
      <c r="AF40" s="1">
        <f t="shared" si="186"/>
        <v>79058.356999999989</v>
      </c>
      <c r="AG40" s="1">
        <f t="shared" si="187"/>
        <v>82826.373999999996</v>
      </c>
      <c r="AH40" s="1">
        <f t="shared" si="188"/>
        <v>86594.391000000003</v>
      </c>
      <c r="AI40" s="1">
        <f t="shared" si="189"/>
        <v>90362.407999999996</v>
      </c>
      <c r="AJ40" s="1">
        <f t="shared" si="190"/>
        <v>94130.424999999988</v>
      </c>
      <c r="AK40" s="1">
        <f t="shared" si="191"/>
        <v>97898.441999999995</v>
      </c>
      <c r="AL40" s="17">
        <f t="shared" si="192"/>
        <v>101666.459</v>
      </c>
      <c r="AM40" s="17">
        <f t="shared" si="193"/>
        <v>105434.476</v>
      </c>
      <c r="AN40" s="17">
        <f t="shared" si="194"/>
        <v>109202.49299999999</v>
      </c>
      <c r="AO40" s="17">
        <f t="shared" si="195"/>
        <v>112970.51</v>
      </c>
    </row>
    <row r="41" spans="1:41">
      <c r="A41" t="s">
        <v>12</v>
      </c>
      <c r="B41" t="s">
        <v>80</v>
      </c>
      <c r="C41" t="s">
        <v>59</v>
      </c>
      <c r="D41">
        <v>1056</v>
      </c>
      <c r="E41">
        <v>315</v>
      </c>
      <c r="F41">
        <f t="shared" si="164"/>
        <v>1371</v>
      </c>
      <c r="G41" s="1">
        <f t="shared" si="165"/>
        <v>1408.0170000000001</v>
      </c>
      <c r="H41" s="1">
        <f>((F41*10.27)*7.1%)*0.1</f>
        <v>99.969206999999997</v>
      </c>
      <c r="I41">
        <v>1310</v>
      </c>
      <c r="J41">
        <v>580</v>
      </c>
      <c r="K41">
        <v>1310</v>
      </c>
      <c r="L41">
        <v>400</v>
      </c>
      <c r="M41" s="1">
        <f t="shared" si="167"/>
        <v>8126.0339999999997</v>
      </c>
      <c r="N41" s="1">
        <f t="shared" si="168"/>
        <v>12554.050999999999</v>
      </c>
      <c r="O41" s="1">
        <f t="shared" si="169"/>
        <v>16982.067999999999</v>
      </c>
      <c r="P41" s="1">
        <f t="shared" si="170"/>
        <v>21410.084999999999</v>
      </c>
      <c r="Q41" s="1">
        <f t="shared" si="171"/>
        <v>25838.101999999999</v>
      </c>
      <c r="R41" s="1">
        <f t="shared" si="172"/>
        <v>30266.118999999999</v>
      </c>
      <c r="S41" s="1">
        <f t="shared" si="173"/>
        <v>34694.135999999999</v>
      </c>
      <c r="T41" s="1">
        <f t="shared" si="174"/>
        <v>39122.152999999998</v>
      </c>
      <c r="U41" s="1">
        <f t="shared" si="175"/>
        <v>43550.17</v>
      </c>
      <c r="V41" s="1">
        <f t="shared" si="176"/>
        <v>47978.186999999998</v>
      </c>
      <c r="W41" s="1">
        <f t="shared" si="177"/>
        <v>52406.203999999998</v>
      </c>
      <c r="X41" s="1">
        <f t="shared" si="178"/>
        <v>56834.220999999998</v>
      </c>
      <c r="Y41" s="1">
        <f t="shared" si="179"/>
        <v>61262.237999999998</v>
      </c>
      <c r="Z41" s="1">
        <f t="shared" si="180"/>
        <v>65690.255000000005</v>
      </c>
      <c r="AA41" s="1">
        <f t="shared" si="181"/>
        <v>70118.271999999997</v>
      </c>
      <c r="AB41" s="1">
        <f t="shared" si="182"/>
        <v>74546.28899999999</v>
      </c>
      <c r="AC41" s="1">
        <f t="shared" si="183"/>
        <v>78974.305999999997</v>
      </c>
      <c r="AD41" s="1">
        <f t="shared" si="184"/>
        <v>165932.323</v>
      </c>
      <c r="AE41" s="1">
        <f t="shared" si="185"/>
        <v>87830.34</v>
      </c>
      <c r="AF41" s="1">
        <f t="shared" si="186"/>
        <v>92258.356999999989</v>
      </c>
      <c r="AG41" s="1">
        <f t="shared" si="187"/>
        <v>96686.373999999996</v>
      </c>
      <c r="AH41" s="1">
        <f t="shared" si="188"/>
        <v>101114.391</v>
      </c>
      <c r="AI41" s="1">
        <f t="shared" si="189"/>
        <v>105542.408</v>
      </c>
      <c r="AJ41" s="1">
        <f t="shared" si="190"/>
        <v>109970.42499999999</v>
      </c>
      <c r="AK41" s="1">
        <f t="shared" si="191"/>
        <v>114398.442</v>
      </c>
      <c r="AL41" s="17">
        <f t="shared" si="192"/>
        <v>118826.459</v>
      </c>
      <c r="AM41" s="17">
        <f t="shared" si="193"/>
        <v>123254.476</v>
      </c>
      <c r="AN41" s="17">
        <f t="shared" si="194"/>
        <v>127682.49299999999</v>
      </c>
      <c r="AO41" s="17">
        <f t="shared" si="195"/>
        <v>132110.51</v>
      </c>
    </row>
    <row r="42" spans="1:41">
      <c r="A42" t="s">
        <v>12</v>
      </c>
      <c r="B42" t="s">
        <v>81</v>
      </c>
      <c r="C42" t="s">
        <v>57</v>
      </c>
      <c r="D42">
        <v>1056</v>
      </c>
      <c r="E42">
        <v>315</v>
      </c>
      <c r="F42">
        <f>D42+E42</f>
        <v>1371</v>
      </c>
      <c r="G42" s="1">
        <f>(F42*10.27)*0.2</f>
        <v>2816.0340000000001</v>
      </c>
      <c r="H42" s="1">
        <f>((F42*10.27)*7.1%)*0.2</f>
        <v>199.93841399999999</v>
      </c>
      <c r="I42">
        <v>1860</v>
      </c>
      <c r="J42">
        <v>580</v>
      </c>
      <c r="K42">
        <v>2380</v>
      </c>
      <c r="L42">
        <v>400</v>
      </c>
      <c r="M42" s="1">
        <f>$J42+I42+SUM($G42,$K42:$L42)*2</f>
        <v>13632.067999999999</v>
      </c>
      <c r="N42" s="1">
        <f>$J42+$I42*2+SUM($G42,$K42:$L42)*3</f>
        <v>21088.101999999999</v>
      </c>
      <c r="O42" s="1">
        <f>$J42+$I42*3+SUM($G42,$K42:$L42)*4</f>
        <v>28544.135999999999</v>
      </c>
      <c r="P42" s="1">
        <f>$J42+$I42*4+SUM($G42,$K42:$L42)*5</f>
        <v>36000.17</v>
      </c>
      <c r="Q42" s="1">
        <f>$J42+$I42*5+SUM($G42,$K42:$L42)*6</f>
        <v>43456.203999999998</v>
      </c>
      <c r="R42" s="1">
        <f>$J42+$I42*6+SUM($G42,$K42:$L42)*7</f>
        <v>50912.237999999998</v>
      </c>
      <c r="S42" s="1">
        <f>$J42+$I42*7+SUM($G42,$K42:$L42)*8</f>
        <v>58368.271999999997</v>
      </c>
      <c r="T42" s="1">
        <f>$J42+$I42*8+SUM($G42,$K42:$L42)*9</f>
        <v>65824.305999999997</v>
      </c>
      <c r="U42" s="1">
        <f>$J42+$I42*9+SUM($G42,$K42:$L42)*10</f>
        <v>73280.34</v>
      </c>
      <c r="V42" s="1">
        <f>$J42+$I42*10+SUM($G42,$K42:$L42)*11</f>
        <v>80736.373999999996</v>
      </c>
      <c r="W42" s="1">
        <f>$J42+$I42*11+SUM($G42,$K42:$L42)*12</f>
        <v>88192.407999999996</v>
      </c>
      <c r="X42" s="1">
        <f>$J42+$I42*12+SUM($G42,$K42:$L42)*13</f>
        <v>95648.441999999995</v>
      </c>
      <c r="Y42" s="1">
        <f>$J42+$I42*13+SUM($G42,$K42:$L42)*14</f>
        <v>103104.476</v>
      </c>
      <c r="Z42" s="1">
        <f>$J42+$I42*14+SUM($G42,$K42:$L42)*15</f>
        <v>110560.51</v>
      </c>
      <c r="AA42" s="1">
        <f>$J42+$I42*15+SUM($G42,$K42:$L42)*16</f>
        <v>118016.54399999999</v>
      </c>
      <c r="AB42" s="1">
        <f>$J42+$I42*16+SUM($G42,$K42:$L42)*17</f>
        <v>125472.57799999999</v>
      </c>
      <c r="AC42" s="1">
        <f>$J42+$I42*17+SUM($G42,$K42:$L42)*18</f>
        <v>132928.61199999999</v>
      </c>
      <c r="AD42" s="1">
        <f>$J42+$I42*81+SUM($G42,$K42:$L42)*19</f>
        <v>257564.64600000001</v>
      </c>
      <c r="AE42" s="1">
        <f>$J42+$I42*19+SUM($G42,$K42:$L42)*20</f>
        <v>147840.68</v>
      </c>
      <c r="AF42" s="1">
        <f>$J42+$I42*20+SUM($G42,$K42:$L42)*21</f>
        <v>155296.71399999998</v>
      </c>
      <c r="AG42" s="1">
        <f>$J42+$I42*21+SUM($G42,$K42:$L42)*22</f>
        <v>162752.74799999999</v>
      </c>
      <c r="AH42" s="1">
        <f>$J42+$I42*22+SUM($G42,$K42:$L42)*23</f>
        <v>170208.78200000001</v>
      </c>
      <c r="AI42" s="1">
        <f>$J42+$I42*23+SUM($G42,$K42:$L42)*24</f>
        <v>177664.81599999999</v>
      </c>
      <c r="AJ42" s="1">
        <f>$J42+$I42*24+SUM($G42,$K42:$L42)*25</f>
        <v>185120.84999999998</v>
      </c>
      <c r="AK42" s="1">
        <f>$J42+$I42*25+SUM($G42,$K42:$L42)*26</f>
        <v>192576.88399999999</v>
      </c>
      <c r="AL42" s="17">
        <f>$J42+$I42*26+SUM($G42,$K42:$L42)*27</f>
        <v>200032.91800000001</v>
      </c>
      <c r="AM42" s="17">
        <f>$J42+$I42*27+SUM($G42,$K42:$L42)*28</f>
        <v>207488.95199999999</v>
      </c>
      <c r="AN42" s="17">
        <f>$J42+$I42*28+SUM($G42,$K42:$L42)*29</f>
        <v>214944.98599999998</v>
      </c>
      <c r="AO42" s="17">
        <f>$J42+$I42*29+SUM($G42,$K42:$L42)*30</f>
        <v>222401.02</v>
      </c>
    </row>
    <row r="43" spans="1:41">
      <c r="A43" t="s">
        <v>12</v>
      </c>
      <c r="B43" t="s">
        <v>82</v>
      </c>
      <c r="C43" t="s">
        <v>57</v>
      </c>
      <c r="D43">
        <v>1056</v>
      </c>
      <c r="E43">
        <v>315</v>
      </c>
      <c r="F43">
        <f>D43+E43</f>
        <v>1371</v>
      </c>
      <c r="G43" s="1">
        <f>(F43*10.27)*0.3</f>
        <v>4224.0509999999995</v>
      </c>
      <c r="H43" s="1">
        <f>((F43*10.27)*7.1%)*0.3</f>
        <v>299.90762099999995</v>
      </c>
      <c r="I43">
        <v>1860</v>
      </c>
      <c r="J43">
        <v>580</v>
      </c>
      <c r="K43">
        <v>2380</v>
      </c>
      <c r="L43">
        <v>400</v>
      </c>
      <c r="M43" s="1">
        <f>$J43+I43+SUM($G43,$K43:$L43)*2</f>
        <v>16448.101999999999</v>
      </c>
      <c r="N43" s="1">
        <f>$J43+$I43*2+SUM($G43,$K43:$L43)*3</f>
        <v>25312.152999999998</v>
      </c>
      <c r="O43" s="1">
        <f>$J43+$I43*3+SUM($G43,$K43:$L43)*4</f>
        <v>34176.203999999998</v>
      </c>
      <c r="P43" s="1">
        <f>$J43+$I43*4+SUM($G43,$K43:$L43)*5</f>
        <v>43040.254999999997</v>
      </c>
      <c r="Q43" s="1">
        <f>$J43+$I43*5+SUM($G43,$K43:$L43)*6</f>
        <v>51904.305999999997</v>
      </c>
      <c r="R43" s="1">
        <f>$J43+$I43*6+SUM($G43,$K43:$L43)*7</f>
        <v>60768.356999999996</v>
      </c>
      <c r="S43" s="1">
        <f>$J43+$I43*7+SUM($G43,$K43:$L43)*8</f>
        <v>69632.407999999996</v>
      </c>
      <c r="T43" s="1">
        <f>$J43+$I43*8+SUM($G43,$K43:$L43)*9</f>
        <v>78496.459000000003</v>
      </c>
      <c r="U43" s="1">
        <f>$J43+$I43*9+SUM($G43,$K43:$L43)*10</f>
        <v>87360.51</v>
      </c>
      <c r="V43" s="1">
        <f>$J43+$I43*10+SUM($G43,$K43:$L43)*11</f>
        <v>96224.560999999987</v>
      </c>
      <c r="W43" s="1">
        <f>$J43+$I43*11+SUM($G43,$K43:$L43)*12</f>
        <v>105088.61199999999</v>
      </c>
      <c r="X43" s="1">
        <f>$J43+$I43*12+SUM($G43,$K43:$L43)*13</f>
        <v>113952.663</v>
      </c>
      <c r="Y43" s="1">
        <f>$J43+$I43*13+SUM($G43,$K43:$L43)*14</f>
        <v>122816.71399999999</v>
      </c>
      <c r="Z43" s="1">
        <f>$J43+$I43*14+SUM($G43,$K43:$L43)*15</f>
        <v>131680.76499999998</v>
      </c>
      <c r="AA43" s="1">
        <f>$J43+$I43*15+SUM($G43,$K43:$L43)*16</f>
        <v>140544.81599999999</v>
      </c>
      <c r="AB43" s="1">
        <f>$J43+$I43*16+SUM($G43,$K43:$L43)*17</f>
        <v>149408.867</v>
      </c>
      <c r="AC43" s="1">
        <f>$J43+$I43*17+SUM($G43,$K43:$L43)*18</f>
        <v>158272.91800000001</v>
      </c>
      <c r="AD43" s="1">
        <f>$J43+$I43*81+SUM($G43,$K43:$L43)*19</f>
        <v>284316.96899999998</v>
      </c>
      <c r="AE43" s="1">
        <f>$J43+$I43*19+SUM($G43,$K43:$L43)*20</f>
        <v>176001.02</v>
      </c>
      <c r="AF43" s="1">
        <f>$J43+$I43*20+SUM($G43,$K43:$L43)*21</f>
        <v>184865.071</v>
      </c>
      <c r="AG43" s="1">
        <f>$J43+$I43*21+SUM($G43,$K43:$L43)*22</f>
        <v>193729.12199999997</v>
      </c>
      <c r="AH43" s="1">
        <f>$J43+$I43*22+SUM($G43,$K43:$L43)*23</f>
        <v>202593.17299999998</v>
      </c>
      <c r="AI43" s="1">
        <f>$J43+$I43*23+SUM($G43,$K43:$L43)*24</f>
        <v>211457.22399999999</v>
      </c>
      <c r="AJ43" s="1">
        <f>$J43+$I43*24+SUM($G43,$K43:$L43)*25</f>
        <v>220321.27499999999</v>
      </c>
      <c r="AK43" s="1">
        <f>$J43+$I43*25+SUM($G43,$K43:$L43)*26</f>
        <v>229185.326</v>
      </c>
      <c r="AL43" s="17">
        <f>$J43+$I43*26+SUM($G43,$K43:$L43)*27</f>
        <v>238049.37699999998</v>
      </c>
      <c r="AM43" s="17">
        <f>$J43+$I43*27+SUM($G43,$K43:$L43)*28</f>
        <v>246913.42799999999</v>
      </c>
      <c r="AN43" s="17">
        <f>$J43+$I43*28+SUM($G43,$K43:$L43)*29</f>
        <v>255777.47899999999</v>
      </c>
      <c r="AO43" s="17">
        <f>$J43+$I43*29+SUM($G43,$K43:$L43)*30</f>
        <v>264641.52999999997</v>
      </c>
    </row>
  </sheetData>
  <phoneticPr fontId="2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0425A-5ACD-4B3C-933F-E68FC08E80AF}">
  <dimension ref="B1:S148"/>
  <sheetViews>
    <sheetView zoomScale="85" zoomScaleNormal="85" workbookViewId="0">
      <pane xSplit="4" ySplit="1" topLeftCell="H82" activePane="bottomRight" state="frozen"/>
      <selection activeCell="A15" sqref="A15:XFD15"/>
      <selection pane="topRight" activeCell="A15" sqref="A15:XFD15"/>
      <selection pane="bottomLeft" activeCell="A15" sqref="A15:XFD15"/>
      <selection pane="bottomRight" activeCell="A15" sqref="A15:XFD15"/>
    </sheetView>
  </sheetViews>
  <sheetFormatPr defaultRowHeight="18"/>
  <cols>
    <col min="4" max="4" width="19.3984375" bestFit="1" customWidth="1"/>
    <col min="9" max="9" width="13.09765625" bestFit="1" customWidth="1"/>
    <col min="10" max="10" width="13.09765625" customWidth="1"/>
    <col min="14" max="14" width="12.09765625" style="2" bestFit="1" customWidth="1"/>
    <col min="15" max="19" width="12.09765625" style="2" customWidth="1"/>
  </cols>
  <sheetData>
    <row r="1" spans="2:19" s="3" customFormat="1" ht="45.6" customHeight="1">
      <c r="B1" s="7" t="s">
        <v>0</v>
      </c>
      <c r="C1" s="8" t="s">
        <v>79</v>
      </c>
      <c r="D1" s="8" t="s">
        <v>1</v>
      </c>
      <c r="E1" s="8" t="s">
        <v>2</v>
      </c>
      <c r="F1" s="15" t="s">
        <v>102</v>
      </c>
      <c r="G1" s="15" t="s">
        <v>103</v>
      </c>
      <c r="H1" s="8" t="s">
        <v>92</v>
      </c>
      <c r="I1" s="8" t="s">
        <v>94</v>
      </c>
      <c r="J1" s="8" t="s">
        <v>101</v>
      </c>
      <c r="K1" s="8" t="s">
        <v>20</v>
      </c>
      <c r="L1" s="8" t="s">
        <v>21</v>
      </c>
      <c r="M1" s="9" t="s">
        <v>22</v>
      </c>
      <c r="N1" s="4" t="s">
        <v>95</v>
      </c>
      <c r="O1" s="4" t="s">
        <v>96</v>
      </c>
      <c r="P1" s="4" t="s">
        <v>97</v>
      </c>
      <c r="Q1" s="4" t="s">
        <v>98</v>
      </c>
      <c r="R1" s="4" t="s">
        <v>99</v>
      </c>
      <c r="S1" s="4" t="s">
        <v>100</v>
      </c>
    </row>
    <row r="2" spans="2:19">
      <c r="B2" s="10" t="s">
        <v>6</v>
      </c>
      <c r="C2" t="s">
        <v>85</v>
      </c>
      <c r="D2" t="s">
        <v>13</v>
      </c>
      <c r="E2">
        <v>2268</v>
      </c>
      <c r="F2">
        <v>40</v>
      </c>
      <c r="H2">
        <f>E2+F2</f>
        <v>2308</v>
      </c>
      <c r="I2" s="11">
        <f>(H2*10.33)*0.1</f>
        <v>2384.1640000000002</v>
      </c>
      <c r="J2" s="11">
        <f>((H2*10.33)*8.3%)*0.1</f>
        <v>197.88561200000004</v>
      </c>
      <c r="K2" s="6"/>
      <c r="L2" s="6"/>
      <c r="M2" s="12">
        <v>35</v>
      </c>
      <c r="N2" s="2">
        <f>I2+J2+SUM(K2:M2)*4</f>
        <v>2722.0496120000003</v>
      </c>
      <c r="O2" s="5"/>
      <c r="P2" s="5"/>
      <c r="Q2" s="5"/>
      <c r="R2" s="5"/>
      <c r="S2" s="5"/>
    </row>
    <row r="3" spans="2:19">
      <c r="B3" s="10" t="s">
        <v>6</v>
      </c>
      <c r="C3" t="s">
        <v>84</v>
      </c>
      <c r="D3" t="s">
        <v>13</v>
      </c>
      <c r="E3">
        <v>2268</v>
      </c>
      <c r="F3">
        <v>40</v>
      </c>
      <c r="H3">
        <f t="shared" ref="H3:H23" si="0">E3+F3</f>
        <v>2308</v>
      </c>
      <c r="I3" s="11">
        <f>(H3*10.33)*0.2</f>
        <v>4768.3280000000004</v>
      </c>
      <c r="J3" s="11">
        <f>((H3*10.33)*8.3%)*0.2</f>
        <v>395.77122400000007</v>
      </c>
      <c r="K3" s="6"/>
      <c r="L3" s="6"/>
      <c r="M3" s="12">
        <v>35</v>
      </c>
      <c r="N3" s="2">
        <f t="shared" ref="N3:N42" si="1">I3+J3+SUM(K3:M3)*4</f>
        <v>5304.0992240000005</v>
      </c>
      <c r="O3" s="5"/>
      <c r="P3" s="5"/>
      <c r="Q3" s="5"/>
      <c r="R3" s="5"/>
      <c r="S3" s="5"/>
    </row>
    <row r="4" spans="2:19">
      <c r="B4" s="10" t="s">
        <v>6</v>
      </c>
      <c r="C4" t="s">
        <v>82</v>
      </c>
      <c r="D4" t="s">
        <v>13</v>
      </c>
      <c r="E4">
        <v>2268</v>
      </c>
      <c r="F4">
        <v>40</v>
      </c>
      <c r="H4">
        <f t="shared" si="0"/>
        <v>2308</v>
      </c>
      <c r="I4" s="11">
        <f>(H4*10.33)*0.3</f>
        <v>7152.4919999999993</v>
      </c>
      <c r="J4" s="11">
        <f>((H4*10.33)*8.3%)*0.3</f>
        <v>593.656836</v>
      </c>
      <c r="K4" s="6"/>
      <c r="L4" s="6"/>
      <c r="M4" s="12">
        <v>35</v>
      </c>
      <c r="N4" s="2">
        <f t="shared" si="1"/>
        <v>7886.1488359999994</v>
      </c>
      <c r="O4" s="5"/>
      <c r="P4" s="5"/>
      <c r="Q4" s="5"/>
      <c r="R4" s="5"/>
      <c r="S4" s="5"/>
    </row>
    <row r="5" spans="2:19">
      <c r="B5" s="10" t="s">
        <v>6</v>
      </c>
      <c r="C5" t="s">
        <v>85</v>
      </c>
      <c r="D5" t="s">
        <v>14</v>
      </c>
      <c r="E5">
        <v>2268</v>
      </c>
      <c r="F5">
        <v>40</v>
      </c>
      <c r="H5">
        <f t="shared" si="0"/>
        <v>2308</v>
      </c>
      <c r="I5" s="11">
        <f>(H5*10.33)*0.1</f>
        <v>2384.1640000000002</v>
      </c>
      <c r="J5" s="11">
        <f>((H5*10.33)*8.3%)*0.1</f>
        <v>197.88561200000004</v>
      </c>
      <c r="K5" s="6"/>
      <c r="L5" s="6"/>
      <c r="M5" s="12">
        <v>35</v>
      </c>
      <c r="N5" s="2">
        <f t="shared" si="1"/>
        <v>2722.0496120000003</v>
      </c>
      <c r="O5" s="5"/>
      <c r="P5" s="5"/>
      <c r="Q5" s="5"/>
      <c r="R5" s="5"/>
      <c r="S5" s="5"/>
    </row>
    <row r="6" spans="2:19">
      <c r="B6" s="10" t="s">
        <v>6</v>
      </c>
      <c r="C6" t="s">
        <v>84</v>
      </c>
      <c r="D6" t="s">
        <v>14</v>
      </c>
      <c r="E6">
        <v>2268</v>
      </c>
      <c r="F6">
        <v>40</v>
      </c>
      <c r="H6">
        <f t="shared" ref="H6:H7" si="2">E6+F6</f>
        <v>2308</v>
      </c>
      <c r="I6" s="11">
        <f>(H6*10.33)*0.2</f>
        <v>4768.3280000000004</v>
      </c>
      <c r="J6" s="11">
        <f>((H6*10.33)*8.3%)*0.2</f>
        <v>395.77122400000007</v>
      </c>
      <c r="K6" s="6"/>
      <c r="L6" s="6"/>
      <c r="M6" s="12">
        <v>35</v>
      </c>
      <c r="N6" s="2">
        <f t="shared" si="1"/>
        <v>5304.0992240000005</v>
      </c>
      <c r="O6" s="5"/>
      <c r="P6" s="5"/>
      <c r="Q6" s="5"/>
      <c r="R6" s="5"/>
      <c r="S6" s="5"/>
    </row>
    <row r="7" spans="2:19">
      <c r="B7" s="10" t="s">
        <v>6</v>
      </c>
      <c r="C7" t="s">
        <v>82</v>
      </c>
      <c r="D7" t="s">
        <v>14</v>
      </c>
      <c r="E7">
        <v>2268</v>
      </c>
      <c r="F7">
        <v>40</v>
      </c>
      <c r="H7">
        <f t="shared" si="2"/>
        <v>2308</v>
      </c>
      <c r="I7" s="11">
        <f>(H7*10.33)*0.3</f>
        <v>7152.4919999999993</v>
      </c>
      <c r="J7" s="11">
        <f>((H7*10.33)*8.3%)*0.3</f>
        <v>593.656836</v>
      </c>
      <c r="K7" s="6"/>
      <c r="L7" s="6"/>
      <c r="M7" s="12">
        <v>35</v>
      </c>
      <c r="N7" s="2">
        <f t="shared" si="1"/>
        <v>7886.1488359999994</v>
      </c>
      <c r="O7" s="5"/>
      <c r="P7" s="5"/>
      <c r="Q7" s="5"/>
      <c r="R7" s="5"/>
      <c r="S7" s="5"/>
    </row>
    <row r="8" spans="2:19">
      <c r="B8" s="10" t="s">
        <v>6</v>
      </c>
      <c r="C8" t="s">
        <v>85</v>
      </c>
      <c r="D8" t="s">
        <v>15</v>
      </c>
      <c r="E8">
        <v>2268</v>
      </c>
      <c r="F8">
        <v>40</v>
      </c>
      <c r="H8">
        <f t="shared" si="0"/>
        <v>2308</v>
      </c>
      <c r="I8" s="11">
        <f>(H8*10.33)*0.1</f>
        <v>2384.1640000000002</v>
      </c>
      <c r="J8" s="11">
        <f>((H8*10.33)*8.3%)*0.1</f>
        <v>197.88561200000004</v>
      </c>
      <c r="K8">
        <v>630</v>
      </c>
      <c r="L8" s="6"/>
      <c r="M8" s="12">
        <v>250</v>
      </c>
      <c r="N8" s="2">
        <f t="shared" si="1"/>
        <v>6102.0496120000007</v>
      </c>
      <c r="O8" s="5"/>
      <c r="P8" s="5"/>
      <c r="Q8" s="5"/>
      <c r="R8" s="5"/>
      <c r="S8" s="5"/>
    </row>
    <row r="9" spans="2:19">
      <c r="B9" s="10" t="s">
        <v>6</v>
      </c>
      <c r="C9" t="s">
        <v>84</v>
      </c>
      <c r="D9" t="s">
        <v>15</v>
      </c>
      <c r="E9">
        <v>2268</v>
      </c>
      <c r="F9">
        <v>40</v>
      </c>
      <c r="H9">
        <f t="shared" ref="H9:H10" si="3">E9+F9</f>
        <v>2308</v>
      </c>
      <c r="I9" s="11">
        <f>(H9*10.33)*0.2</f>
        <v>4768.3280000000004</v>
      </c>
      <c r="J9" s="11">
        <f>((H9*10.33)*8.3%)*0.2</f>
        <v>395.77122400000007</v>
      </c>
      <c r="K9">
        <v>630</v>
      </c>
      <c r="L9" s="6"/>
      <c r="M9" s="12">
        <v>250</v>
      </c>
      <c r="N9" s="2">
        <f t="shared" si="1"/>
        <v>8684.0992240000014</v>
      </c>
      <c r="O9" s="5"/>
      <c r="P9" s="5"/>
      <c r="Q9" s="5"/>
      <c r="R9" s="5"/>
      <c r="S9" s="5"/>
    </row>
    <row r="10" spans="2:19">
      <c r="B10" s="10" t="s">
        <v>6</v>
      </c>
      <c r="C10" t="s">
        <v>82</v>
      </c>
      <c r="D10" t="s">
        <v>15</v>
      </c>
      <c r="E10">
        <v>2268</v>
      </c>
      <c r="F10">
        <v>40</v>
      </c>
      <c r="H10">
        <f t="shared" si="3"/>
        <v>2308</v>
      </c>
      <c r="I10" s="11">
        <f>(H10*10.33)*0.3</f>
        <v>7152.4919999999993</v>
      </c>
      <c r="J10" s="11">
        <f>((H10*10.33)*8.3%)*0.3</f>
        <v>593.656836</v>
      </c>
      <c r="K10">
        <v>630</v>
      </c>
      <c r="L10" s="6"/>
      <c r="M10" s="12">
        <v>250</v>
      </c>
      <c r="N10" s="2">
        <f t="shared" si="1"/>
        <v>11266.148836</v>
      </c>
      <c r="O10" s="5"/>
      <c r="P10" s="5"/>
      <c r="Q10" s="5"/>
      <c r="R10" s="5"/>
      <c r="S10" s="5"/>
    </row>
    <row r="11" spans="2:19">
      <c r="B11" s="10" t="s">
        <v>6</v>
      </c>
      <c r="C11" t="s">
        <v>85</v>
      </c>
      <c r="D11" t="s">
        <v>16</v>
      </c>
      <c r="E11">
        <v>2268</v>
      </c>
      <c r="F11">
        <v>40</v>
      </c>
      <c r="H11">
        <f t="shared" si="0"/>
        <v>2308</v>
      </c>
      <c r="I11" s="11">
        <f>(H11*10.33)*0.1</f>
        <v>2384.1640000000002</v>
      </c>
      <c r="J11" s="11">
        <f>((H11*10.33)*8.3%)*0.1</f>
        <v>197.88561200000004</v>
      </c>
      <c r="K11">
        <v>630</v>
      </c>
      <c r="L11" s="6"/>
      <c r="M11" s="12">
        <v>250</v>
      </c>
      <c r="N11" s="2">
        <f t="shared" si="1"/>
        <v>6102.0496120000007</v>
      </c>
      <c r="O11" s="5"/>
      <c r="P11" s="5"/>
      <c r="Q11" s="5"/>
      <c r="R11" s="5"/>
      <c r="S11" s="5"/>
    </row>
    <row r="12" spans="2:19">
      <c r="B12" s="10" t="s">
        <v>6</v>
      </c>
      <c r="C12" t="s">
        <v>84</v>
      </c>
      <c r="D12" t="s">
        <v>16</v>
      </c>
      <c r="E12">
        <v>2268</v>
      </c>
      <c r="F12">
        <v>40</v>
      </c>
      <c r="H12">
        <f t="shared" ref="H12:H17" si="4">E12+F12</f>
        <v>2308</v>
      </c>
      <c r="I12" s="11">
        <f>(H12*10.33)*0.2</f>
        <v>4768.3280000000004</v>
      </c>
      <c r="J12" s="11">
        <f>((H12*10.33)*8.3%)*0.2</f>
        <v>395.77122400000007</v>
      </c>
      <c r="K12">
        <v>630</v>
      </c>
      <c r="L12" s="6"/>
      <c r="M12" s="12">
        <v>250</v>
      </c>
      <c r="N12" s="2">
        <f t="shared" si="1"/>
        <v>8684.0992240000014</v>
      </c>
      <c r="O12" s="5"/>
      <c r="P12" s="5"/>
      <c r="Q12" s="5"/>
      <c r="R12" s="5"/>
      <c r="S12" s="5"/>
    </row>
    <row r="13" spans="2:19">
      <c r="B13" s="10" t="s">
        <v>6</v>
      </c>
      <c r="C13" t="s">
        <v>82</v>
      </c>
      <c r="D13" t="s">
        <v>16</v>
      </c>
      <c r="E13">
        <v>2268</v>
      </c>
      <c r="F13">
        <v>40</v>
      </c>
      <c r="H13">
        <f t="shared" si="4"/>
        <v>2308</v>
      </c>
      <c r="I13" s="11">
        <f>(H13*10.33)*0.3</f>
        <v>7152.4919999999993</v>
      </c>
      <c r="J13" s="11">
        <f>((H13*10.33)*8.3%)*0.3</f>
        <v>593.656836</v>
      </c>
      <c r="K13">
        <v>630</v>
      </c>
      <c r="L13" s="6"/>
      <c r="M13" s="12">
        <v>250</v>
      </c>
      <c r="N13" s="2">
        <f t="shared" si="1"/>
        <v>11266.148836</v>
      </c>
      <c r="O13" s="5"/>
      <c r="P13" s="5"/>
      <c r="Q13" s="5"/>
      <c r="R13" s="5"/>
      <c r="S13" s="5"/>
    </row>
    <row r="14" spans="2:19">
      <c r="B14" s="10" t="s">
        <v>6</v>
      </c>
      <c r="C14" t="s">
        <v>85</v>
      </c>
      <c r="D14" t="s">
        <v>17</v>
      </c>
      <c r="E14">
        <v>2268</v>
      </c>
      <c r="F14">
        <v>40</v>
      </c>
      <c r="H14">
        <f t="shared" si="4"/>
        <v>2308</v>
      </c>
      <c r="I14" s="11">
        <f>(H14*10.33)*0.1</f>
        <v>2384.1640000000002</v>
      </c>
      <c r="J14" s="11">
        <f>((H14*10.33)*8.3%)*0.1</f>
        <v>197.88561200000004</v>
      </c>
      <c r="K14">
        <v>630</v>
      </c>
      <c r="L14">
        <v>70</v>
      </c>
      <c r="M14" s="12">
        <v>250</v>
      </c>
      <c r="N14" s="2">
        <f t="shared" si="1"/>
        <v>6382.0496120000007</v>
      </c>
      <c r="O14" s="5"/>
      <c r="P14" s="5"/>
      <c r="Q14" s="5"/>
      <c r="R14" s="5"/>
      <c r="S14" s="5"/>
    </row>
    <row r="15" spans="2:19">
      <c r="B15" s="10" t="s">
        <v>6</v>
      </c>
      <c r="C15" t="s">
        <v>84</v>
      </c>
      <c r="D15" t="s">
        <v>17</v>
      </c>
      <c r="E15">
        <v>2268</v>
      </c>
      <c r="F15">
        <v>40</v>
      </c>
      <c r="H15">
        <f t="shared" si="4"/>
        <v>2308</v>
      </c>
      <c r="I15" s="11">
        <f>(H15*10.33)*0.2</f>
        <v>4768.3280000000004</v>
      </c>
      <c r="J15" s="11">
        <f>((H15*10.33)*8.3%)*0.2</f>
        <v>395.77122400000007</v>
      </c>
      <c r="K15">
        <v>630</v>
      </c>
      <c r="L15">
        <v>70</v>
      </c>
      <c r="M15" s="12">
        <v>250</v>
      </c>
      <c r="N15" s="2">
        <f t="shared" si="1"/>
        <v>8964.0992240000014</v>
      </c>
      <c r="O15" s="5"/>
      <c r="P15" s="5"/>
      <c r="Q15" s="5"/>
      <c r="R15" s="5"/>
      <c r="S15" s="5"/>
    </row>
    <row r="16" spans="2:19">
      <c r="B16" s="10" t="s">
        <v>6</v>
      </c>
      <c r="C16" t="s">
        <v>82</v>
      </c>
      <c r="D16" t="s">
        <v>17</v>
      </c>
      <c r="E16">
        <v>2268</v>
      </c>
      <c r="F16">
        <v>40</v>
      </c>
      <c r="H16">
        <f t="shared" si="4"/>
        <v>2308</v>
      </c>
      <c r="I16" s="11">
        <f>(H16*10.33)*0.3</f>
        <v>7152.4919999999993</v>
      </c>
      <c r="J16" s="11">
        <f>((H16*10.33)*8.3%)*0.3</f>
        <v>593.656836</v>
      </c>
      <c r="K16">
        <v>630</v>
      </c>
      <c r="L16">
        <v>70</v>
      </c>
      <c r="M16" s="12">
        <v>250</v>
      </c>
      <c r="N16" s="2">
        <f>I16+J16+SUM(K16:M16)*4</f>
        <v>11546.148836</v>
      </c>
      <c r="O16" s="5"/>
      <c r="P16" s="5"/>
      <c r="Q16" s="5"/>
      <c r="R16" s="5"/>
      <c r="S16" s="5"/>
    </row>
    <row r="17" spans="2:19">
      <c r="B17" s="10" t="s">
        <v>6</v>
      </c>
      <c r="C17" t="s">
        <v>85</v>
      </c>
      <c r="D17" t="s">
        <v>18</v>
      </c>
      <c r="E17">
        <v>2268</v>
      </c>
      <c r="F17">
        <v>40</v>
      </c>
      <c r="H17">
        <f t="shared" si="4"/>
        <v>2308</v>
      </c>
      <c r="I17" s="11">
        <f>(H17*10.33)*0.1</f>
        <v>2384.1640000000002</v>
      </c>
      <c r="J17" s="11">
        <f>((H17*10.33)*8.3%)*0.1</f>
        <v>197.88561200000004</v>
      </c>
      <c r="K17">
        <v>630</v>
      </c>
      <c r="L17">
        <v>70</v>
      </c>
      <c r="M17" s="12">
        <v>250</v>
      </c>
      <c r="N17" s="2">
        <f t="shared" si="1"/>
        <v>6382.0496120000007</v>
      </c>
      <c r="O17" s="5"/>
      <c r="P17" s="5"/>
      <c r="Q17" s="5"/>
      <c r="R17" s="5"/>
      <c r="S17" s="5"/>
    </row>
    <row r="18" spans="2:19">
      <c r="B18" s="10" t="s">
        <v>6</v>
      </c>
      <c r="C18" t="s">
        <v>84</v>
      </c>
      <c r="D18" t="s">
        <v>18</v>
      </c>
      <c r="E18">
        <v>2268</v>
      </c>
      <c r="F18">
        <v>40</v>
      </c>
      <c r="H18">
        <f t="shared" si="0"/>
        <v>2308</v>
      </c>
      <c r="I18" s="11">
        <f>(H18*10.33)*0.2</f>
        <v>4768.3280000000004</v>
      </c>
      <c r="J18" s="11">
        <f>((H18*10.33)*8.3%)*0.2</f>
        <v>395.77122400000007</v>
      </c>
      <c r="K18">
        <v>630</v>
      </c>
      <c r="L18">
        <v>70</v>
      </c>
      <c r="M18" s="12">
        <v>250</v>
      </c>
      <c r="N18" s="2">
        <f t="shared" si="1"/>
        <v>8964.0992240000014</v>
      </c>
      <c r="O18" s="5"/>
      <c r="P18" s="5"/>
      <c r="Q18" s="5"/>
      <c r="R18" s="5"/>
      <c r="S18" s="5"/>
    </row>
    <row r="19" spans="2:19">
      <c r="B19" s="10" t="s">
        <v>6</v>
      </c>
      <c r="C19" t="s">
        <v>82</v>
      </c>
      <c r="D19" t="s">
        <v>18</v>
      </c>
      <c r="E19">
        <v>2268</v>
      </c>
      <c r="F19">
        <v>40</v>
      </c>
      <c r="H19">
        <f t="shared" si="0"/>
        <v>2308</v>
      </c>
      <c r="I19" s="11">
        <f>(H19*10.33)*0.3</f>
        <v>7152.4919999999993</v>
      </c>
      <c r="J19" s="11">
        <f>((H19*10.33)*8.3%)*0.3</f>
        <v>593.656836</v>
      </c>
      <c r="K19">
        <v>630</v>
      </c>
      <c r="L19">
        <v>70</v>
      </c>
      <c r="M19" s="12">
        <v>250</v>
      </c>
      <c r="N19" s="2">
        <f>I19+J19+SUM(K19:M19)*4</f>
        <v>11546.148836</v>
      </c>
      <c r="O19" s="5"/>
      <c r="P19" s="5"/>
      <c r="Q19" s="5"/>
      <c r="R19" s="5"/>
      <c r="S19" s="5"/>
    </row>
    <row r="20" spans="2:19">
      <c r="B20" s="10" t="s">
        <v>6</v>
      </c>
      <c r="C20" t="s">
        <v>85</v>
      </c>
      <c r="D20" t="s">
        <v>19</v>
      </c>
      <c r="E20">
        <v>2268</v>
      </c>
      <c r="F20">
        <v>40</v>
      </c>
      <c r="H20">
        <f t="shared" si="0"/>
        <v>2308</v>
      </c>
      <c r="I20" s="11">
        <f>(H20*10.33)*0.1</f>
        <v>2384.1640000000002</v>
      </c>
      <c r="J20" s="11">
        <f>((H20*10.33)*8.3%)*0.1</f>
        <v>197.88561200000004</v>
      </c>
      <c r="K20">
        <v>630</v>
      </c>
      <c r="L20">
        <v>70</v>
      </c>
      <c r="M20" s="12">
        <v>250</v>
      </c>
      <c r="N20" s="2">
        <f t="shared" si="1"/>
        <v>6382.0496120000007</v>
      </c>
      <c r="O20" s="5"/>
      <c r="P20" s="5"/>
      <c r="Q20" s="5"/>
      <c r="R20" s="5"/>
      <c r="S20" s="5"/>
    </row>
    <row r="21" spans="2:19">
      <c r="B21" s="10" t="s">
        <v>6</v>
      </c>
      <c r="C21" t="s">
        <v>84</v>
      </c>
      <c r="D21" t="s">
        <v>19</v>
      </c>
      <c r="E21">
        <v>2268</v>
      </c>
      <c r="F21">
        <v>40</v>
      </c>
      <c r="H21">
        <f t="shared" ref="H21:H22" si="5">E21+F21</f>
        <v>2308</v>
      </c>
      <c r="I21" s="11">
        <f t="shared" ref="I21" si="6">(H21*10.33)*0.2</f>
        <v>4768.3280000000004</v>
      </c>
      <c r="J21" s="11">
        <f>((H21*10.33)*8.3%)*0.2</f>
        <v>395.77122400000007</v>
      </c>
      <c r="K21">
        <v>630</v>
      </c>
      <c r="L21">
        <v>70</v>
      </c>
      <c r="M21" s="12">
        <v>250</v>
      </c>
      <c r="N21" s="2">
        <f t="shared" si="1"/>
        <v>8964.0992240000014</v>
      </c>
      <c r="O21" s="5"/>
      <c r="P21" s="5"/>
      <c r="Q21" s="5"/>
      <c r="R21" s="5"/>
      <c r="S21" s="5"/>
    </row>
    <row r="22" spans="2:19">
      <c r="B22" s="10" t="s">
        <v>6</v>
      </c>
      <c r="C22" t="s">
        <v>82</v>
      </c>
      <c r="D22" t="s">
        <v>19</v>
      </c>
      <c r="E22">
        <v>2268</v>
      </c>
      <c r="F22">
        <v>40</v>
      </c>
      <c r="H22">
        <f t="shared" si="5"/>
        <v>2308</v>
      </c>
      <c r="I22" s="11">
        <f>(H22*10.33)*0.3</f>
        <v>7152.4919999999993</v>
      </c>
      <c r="J22" s="11">
        <f>((H22*10.33)*8.3%)*0.3</f>
        <v>593.656836</v>
      </c>
      <c r="K22">
        <v>630</v>
      </c>
      <c r="L22">
        <v>70</v>
      </c>
      <c r="M22" s="12">
        <v>250</v>
      </c>
      <c r="N22" s="2">
        <f>I22+J22+SUM(K22:M22)*4</f>
        <v>11546.148836</v>
      </c>
      <c r="O22" s="5"/>
      <c r="P22" s="5"/>
      <c r="Q22" s="5"/>
      <c r="R22" s="5"/>
      <c r="S22" s="5"/>
    </row>
    <row r="23" spans="2:19">
      <c r="B23" s="10" t="s">
        <v>7</v>
      </c>
      <c r="C23" t="s">
        <v>85</v>
      </c>
      <c r="D23" t="s">
        <v>13</v>
      </c>
      <c r="E23">
        <v>4228</v>
      </c>
      <c r="F23">
        <v>40</v>
      </c>
      <c r="H23">
        <f t="shared" si="0"/>
        <v>4268</v>
      </c>
      <c r="I23" s="11">
        <f>(H23*10.33)*0.1</f>
        <v>4408.8440000000001</v>
      </c>
      <c r="J23" s="11">
        <f>((H23*10.33)*8.3%)*0.1</f>
        <v>365.93405200000007</v>
      </c>
      <c r="K23" s="6"/>
      <c r="L23" s="6"/>
      <c r="M23" s="12">
        <v>35</v>
      </c>
      <c r="N23" s="2">
        <f t="shared" si="1"/>
        <v>4914.7780519999997</v>
      </c>
      <c r="O23" s="2">
        <f>I23+J23+SUM(K23:M23)*8</f>
        <v>5054.7780519999997</v>
      </c>
      <c r="P23" s="5"/>
      <c r="Q23" s="5"/>
      <c r="R23" s="5"/>
      <c r="S23" s="5"/>
    </row>
    <row r="24" spans="2:19">
      <c r="B24" s="10" t="s">
        <v>7</v>
      </c>
      <c r="C24" t="s">
        <v>84</v>
      </c>
      <c r="D24" t="s">
        <v>13</v>
      </c>
      <c r="E24">
        <v>4228</v>
      </c>
      <c r="F24">
        <v>40</v>
      </c>
      <c r="H24">
        <f t="shared" ref="H24:H43" si="7">E24+F24</f>
        <v>4268</v>
      </c>
      <c r="I24" s="11">
        <f>(H24*10.33)*0.2</f>
        <v>8817.6880000000001</v>
      </c>
      <c r="J24" s="11">
        <f>((H24*10.33)*8.3%)*0.2</f>
        <v>731.86810400000013</v>
      </c>
      <c r="K24" s="6"/>
      <c r="L24" s="6"/>
      <c r="M24" s="12">
        <v>35</v>
      </c>
      <c r="N24" s="2">
        <f t="shared" si="1"/>
        <v>9689.5561039999993</v>
      </c>
      <c r="O24" s="2">
        <f t="shared" ref="O24:O42" si="8">I24+J24+SUM(K24:M24)*8</f>
        <v>9829.5561039999993</v>
      </c>
      <c r="P24" s="5"/>
      <c r="Q24" s="5"/>
      <c r="R24" s="5"/>
      <c r="S24" s="5"/>
    </row>
    <row r="25" spans="2:19">
      <c r="B25" s="10" t="s">
        <v>7</v>
      </c>
      <c r="C25" t="s">
        <v>82</v>
      </c>
      <c r="D25" t="s">
        <v>13</v>
      </c>
      <c r="E25">
        <v>4228</v>
      </c>
      <c r="F25">
        <v>40</v>
      </c>
      <c r="H25">
        <f t="shared" si="7"/>
        <v>4268</v>
      </c>
      <c r="I25" s="11">
        <f>(H25*10.33)*0.3</f>
        <v>13226.532000000001</v>
      </c>
      <c r="J25" s="11">
        <f>((H25*10.33)*8.3%)*0.3</f>
        <v>1097.802156</v>
      </c>
      <c r="K25" s="6"/>
      <c r="L25" s="6"/>
      <c r="M25" s="12">
        <v>35</v>
      </c>
      <c r="N25" s="2">
        <f>I25+J25+SUM(K25:M25)*4</f>
        <v>14464.334156000001</v>
      </c>
      <c r="O25" s="2">
        <f t="shared" si="8"/>
        <v>14604.334156000001</v>
      </c>
      <c r="P25" s="5"/>
      <c r="Q25" s="5"/>
      <c r="R25" s="5"/>
      <c r="S25" s="5"/>
    </row>
    <row r="26" spans="2:19">
      <c r="B26" s="10" t="s">
        <v>7</v>
      </c>
      <c r="C26" t="s">
        <v>85</v>
      </c>
      <c r="D26" t="s">
        <v>14</v>
      </c>
      <c r="E26">
        <v>4228</v>
      </c>
      <c r="F26">
        <v>40</v>
      </c>
      <c r="H26">
        <f t="shared" si="7"/>
        <v>4268</v>
      </c>
      <c r="I26" s="11">
        <f>(H26*10.33)*0.1</f>
        <v>4408.8440000000001</v>
      </c>
      <c r="J26" s="11">
        <f>((H26*10.33)*8.3%)*0.1</f>
        <v>365.93405200000007</v>
      </c>
      <c r="K26" s="6"/>
      <c r="L26" s="6"/>
      <c r="M26" s="12">
        <v>35</v>
      </c>
      <c r="N26" s="2">
        <f t="shared" si="1"/>
        <v>4914.7780519999997</v>
      </c>
      <c r="O26" s="2">
        <f t="shared" si="8"/>
        <v>5054.7780519999997</v>
      </c>
      <c r="P26" s="5"/>
      <c r="Q26" s="5"/>
      <c r="R26" s="5"/>
      <c r="S26" s="5"/>
    </row>
    <row r="27" spans="2:19">
      <c r="B27" s="10" t="s">
        <v>7</v>
      </c>
      <c r="C27" t="s">
        <v>84</v>
      </c>
      <c r="D27" t="s">
        <v>14</v>
      </c>
      <c r="E27">
        <v>4228</v>
      </c>
      <c r="F27">
        <v>40</v>
      </c>
      <c r="H27">
        <f t="shared" si="7"/>
        <v>4268</v>
      </c>
      <c r="I27" s="11">
        <f>(H27*10.33)*0.2</f>
        <v>8817.6880000000001</v>
      </c>
      <c r="J27" s="11">
        <f>((H27*10.33)*8.3%)*0.2</f>
        <v>731.86810400000013</v>
      </c>
      <c r="K27" s="6"/>
      <c r="L27" s="6"/>
      <c r="M27" s="12">
        <v>35</v>
      </c>
      <c r="N27" s="2">
        <f t="shared" si="1"/>
        <v>9689.5561039999993</v>
      </c>
      <c r="O27" s="2">
        <f t="shared" si="8"/>
        <v>9829.5561039999993</v>
      </c>
      <c r="P27" s="5"/>
      <c r="Q27" s="5"/>
      <c r="R27" s="5"/>
      <c r="S27" s="5"/>
    </row>
    <row r="28" spans="2:19">
      <c r="B28" s="10" t="s">
        <v>7</v>
      </c>
      <c r="C28" t="s">
        <v>82</v>
      </c>
      <c r="D28" t="s">
        <v>14</v>
      </c>
      <c r="E28">
        <v>4228</v>
      </c>
      <c r="F28">
        <v>40</v>
      </c>
      <c r="H28">
        <f t="shared" si="7"/>
        <v>4268</v>
      </c>
      <c r="I28" s="11">
        <f>(H28*10.33)*0.3</f>
        <v>13226.532000000001</v>
      </c>
      <c r="J28" s="11">
        <f>((H28*10.33)*8.3%)*0.3</f>
        <v>1097.802156</v>
      </c>
      <c r="K28" s="6"/>
      <c r="L28" s="6"/>
      <c r="M28" s="12">
        <v>35</v>
      </c>
      <c r="N28" s="2">
        <f>I28+J28+SUM(K28:M28)*4</f>
        <v>14464.334156000001</v>
      </c>
      <c r="O28" s="2">
        <f t="shared" si="8"/>
        <v>14604.334156000001</v>
      </c>
      <c r="P28" s="5"/>
      <c r="Q28" s="5"/>
      <c r="R28" s="5"/>
      <c r="S28" s="5"/>
    </row>
    <row r="29" spans="2:19">
      <c r="B29" s="10" t="s">
        <v>7</v>
      </c>
      <c r="C29" t="s">
        <v>85</v>
      </c>
      <c r="D29" t="s">
        <v>15</v>
      </c>
      <c r="E29">
        <v>4228</v>
      </c>
      <c r="F29">
        <v>40</v>
      </c>
      <c r="H29">
        <f t="shared" si="7"/>
        <v>4268</v>
      </c>
      <c r="I29" s="11">
        <f>(H29*10.33)*0.1</f>
        <v>4408.8440000000001</v>
      </c>
      <c r="J29" s="11">
        <f>((H29*10.33)*8.3%)*0.1</f>
        <v>365.93405200000007</v>
      </c>
      <c r="K29">
        <v>630</v>
      </c>
      <c r="L29" s="6"/>
      <c r="M29" s="12">
        <v>250</v>
      </c>
      <c r="N29" s="2">
        <f t="shared" si="1"/>
        <v>8294.7780519999997</v>
      </c>
      <c r="O29" s="2">
        <f t="shared" si="8"/>
        <v>11814.778052</v>
      </c>
      <c r="P29" s="5"/>
      <c r="Q29" s="5"/>
      <c r="R29" s="5"/>
      <c r="S29" s="5"/>
    </row>
    <row r="30" spans="2:19">
      <c r="B30" s="10" t="s">
        <v>7</v>
      </c>
      <c r="C30" t="s">
        <v>84</v>
      </c>
      <c r="D30" t="s">
        <v>15</v>
      </c>
      <c r="E30">
        <v>4228</v>
      </c>
      <c r="F30">
        <v>40</v>
      </c>
      <c r="H30">
        <f t="shared" si="7"/>
        <v>4268</v>
      </c>
      <c r="I30" s="11">
        <f>(H30*10.33)*0.2</f>
        <v>8817.6880000000001</v>
      </c>
      <c r="J30" s="11">
        <f>((H30*10.33)*8.3%)*0.2</f>
        <v>731.86810400000013</v>
      </c>
      <c r="K30">
        <v>630</v>
      </c>
      <c r="L30" s="6"/>
      <c r="M30" s="12">
        <v>250</v>
      </c>
      <c r="N30" s="2">
        <f t="shared" si="1"/>
        <v>13069.556103999999</v>
      </c>
      <c r="O30" s="2">
        <f t="shared" si="8"/>
        <v>16589.556103999999</v>
      </c>
      <c r="P30" s="5"/>
      <c r="Q30" s="5"/>
      <c r="R30" s="5"/>
      <c r="S30" s="5"/>
    </row>
    <row r="31" spans="2:19">
      <c r="B31" s="10" t="s">
        <v>7</v>
      </c>
      <c r="C31" t="s">
        <v>82</v>
      </c>
      <c r="D31" t="s">
        <v>15</v>
      </c>
      <c r="E31">
        <v>4228</v>
      </c>
      <c r="F31">
        <v>40</v>
      </c>
      <c r="H31">
        <f t="shared" si="7"/>
        <v>4268</v>
      </c>
      <c r="I31" s="11">
        <f>(H31*10.33)*0.3</f>
        <v>13226.532000000001</v>
      </c>
      <c r="J31" s="11">
        <f>((H31*10.33)*8.3%)*0.3</f>
        <v>1097.802156</v>
      </c>
      <c r="K31">
        <v>630</v>
      </c>
      <c r="L31" s="6"/>
      <c r="M31" s="12">
        <v>250</v>
      </c>
      <c r="N31" s="2">
        <f>I31+J31+SUM(K31:M31)*4</f>
        <v>17844.334156000001</v>
      </c>
      <c r="O31" s="2">
        <f t="shared" si="8"/>
        <v>21364.334156000001</v>
      </c>
      <c r="P31" s="5"/>
      <c r="Q31" s="5"/>
      <c r="R31" s="5"/>
      <c r="S31" s="5"/>
    </row>
    <row r="32" spans="2:19">
      <c r="B32" s="10" t="s">
        <v>7</v>
      </c>
      <c r="C32" t="s">
        <v>85</v>
      </c>
      <c r="D32" t="s">
        <v>16</v>
      </c>
      <c r="E32">
        <v>4228</v>
      </c>
      <c r="F32">
        <v>40</v>
      </c>
      <c r="H32">
        <f t="shared" si="7"/>
        <v>4268</v>
      </c>
      <c r="I32" s="11">
        <f>(H32*10.33)*0.1</f>
        <v>4408.8440000000001</v>
      </c>
      <c r="J32" s="11">
        <f>((H32*10.33)*8.3%)*0.1</f>
        <v>365.93405200000007</v>
      </c>
      <c r="K32">
        <v>630</v>
      </c>
      <c r="L32" s="6"/>
      <c r="M32" s="12">
        <v>250</v>
      </c>
      <c r="N32" s="2">
        <f t="shared" si="1"/>
        <v>8294.7780519999997</v>
      </c>
      <c r="O32" s="2">
        <f t="shared" si="8"/>
        <v>11814.778052</v>
      </c>
      <c r="P32" s="5"/>
      <c r="Q32" s="5"/>
      <c r="R32" s="5"/>
      <c r="S32" s="5"/>
    </row>
    <row r="33" spans="2:19">
      <c r="B33" s="10" t="s">
        <v>7</v>
      </c>
      <c r="C33" t="s">
        <v>84</v>
      </c>
      <c r="D33" t="s">
        <v>16</v>
      </c>
      <c r="E33">
        <v>4228</v>
      </c>
      <c r="F33">
        <v>40</v>
      </c>
      <c r="H33">
        <f t="shared" si="7"/>
        <v>4268</v>
      </c>
      <c r="I33" s="11">
        <f>(H33*10.33)*0.2</f>
        <v>8817.6880000000001</v>
      </c>
      <c r="J33" s="11">
        <f>((H33*10.33)*8.3%)*0.2</f>
        <v>731.86810400000013</v>
      </c>
      <c r="K33">
        <v>630</v>
      </c>
      <c r="L33" s="6"/>
      <c r="M33" s="12">
        <v>250</v>
      </c>
      <c r="N33" s="2">
        <f t="shared" si="1"/>
        <v>13069.556103999999</v>
      </c>
      <c r="O33" s="2">
        <f t="shared" si="8"/>
        <v>16589.556103999999</v>
      </c>
      <c r="P33" s="5"/>
      <c r="Q33" s="5"/>
      <c r="R33" s="5"/>
      <c r="S33" s="5"/>
    </row>
    <row r="34" spans="2:19">
      <c r="B34" s="10" t="s">
        <v>7</v>
      </c>
      <c r="C34" t="s">
        <v>82</v>
      </c>
      <c r="D34" t="s">
        <v>16</v>
      </c>
      <c r="E34">
        <v>4228</v>
      </c>
      <c r="F34">
        <v>40</v>
      </c>
      <c r="H34">
        <f t="shared" si="7"/>
        <v>4268</v>
      </c>
      <c r="I34" s="11">
        <f>(H34*10.33)*0.3</f>
        <v>13226.532000000001</v>
      </c>
      <c r="J34" s="11">
        <f>((H34*10.33)*8.3%)*0.3</f>
        <v>1097.802156</v>
      </c>
      <c r="K34">
        <v>630</v>
      </c>
      <c r="L34" s="6"/>
      <c r="M34" s="12">
        <v>250</v>
      </c>
      <c r="N34" s="2">
        <f>I34+J34+SUM(K34:M34)*4</f>
        <v>17844.334156000001</v>
      </c>
      <c r="O34" s="2">
        <f t="shared" si="8"/>
        <v>21364.334156000001</v>
      </c>
      <c r="P34" s="5"/>
      <c r="Q34" s="5"/>
      <c r="R34" s="5"/>
      <c r="S34" s="5"/>
    </row>
    <row r="35" spans="2:19">
      <c r="B35" s="10" t="s">
        <v>7</v>
      </c>
      <c r="C35" t="s">
        <v>85</v>
      </c>
      <c r="D35" t="s">
        <v>17</v>
      </c>
      <c r="E35">
        <v>4228</v>
      </c>
      <c r="F35">
        <v>40</v>
      </c>
      <c r="H35">
        <f t="shared" si="7"/>
        <v>4268</v>
      </c>
      <c r="I35" s="11">
        <f>(H35*10.33)*0.1</f>
        <v>4408.8440000000001</v>
      </c>
      <c r="J35" s="11">
        <f>((H35*10.33)*8.3%)*0.1</f>
        <v>365.93405200000007</v>
      </c>
      <c r="K35">
        <v>630</v>
      </c>
      <c r="L35">
        <v>70</v>
      </c>
      <c r="M35" s="12">
        <v>250</v>
      </c>
      <c r="N35" s="2">
        <f t="shared" si="1"/>
        <v>8574.7780519999997</v>
      </c>
      <c r="O35" s="2">
        <f t="shared" si="8"/>
        <v>12374.778052</v>
      </c>
      <c r="P35" s="5"/>
      <c r="Q35" s="5"/>
      <c r="R35" s="5"/>
      <c r="S35" s="5"/>
    </row>
    <row r="36" spans="2:19">
      <c r="B36" s="10" t="s">
        <v>7</v>
      </c>
      <c r="C36" t="s">
        <v>84</v>
      </c>
      <c r="D36" t="s">
        <v>17</v>
      </c>
      <c r="E36">
        <v>4228</v>
      </c>
      <c r="F36">
        <v>40</v>
      </c>
      <c r="H36">
        <f t="shared" si="7"/>
        <v>4268</v>
      </c>
      <c r="I36" s="11">
        <f>(H36*10.33)*0.2</f>
        <v>8817.6880000000001</v>
      </c>
      <c r="J36" s="11">
        <f>((H36*10.33)*8.3%)*0.2</f>
        <v>731.86810400000013</v>
      </c>
      <c r="K36">
        <v>630</v>
      </c>
      <c r="L36">
        <v>70</v>
      </c>
      <c r="M36" s="12">
        <v>250</v>
      </c>
      <c r="N36" s="2">
        <f>I36+J36+SUM(K36:M36)*4</f>
        <v>13349.556103999999</v>
      </c>
      <c r="O36" s="2">
        <f t="shared" si="8"/>
        <v>17149.556103999999</v>
      </c>
      <c r="P36" s="5"/>
      <c r="Q36" s="5"/>
      <c r="R36" s="5"/>
      <c r="S36" s="5"/>
    </row>
    <row r="37" spans="2:19">
      <c r="B37" s="10" t="s">
        <v>7</v>
      </c>
      <c r="C37" t="s">
        <v>82</v>
      </c>
      <c r="D37" t="s">
        <v>17</v>
      </c>
      <c r="E37">
        <v>4228</v>
      </c>
      <c r="F37">
        <v>40</v>
      </c>
      <c r="H37">
        <f t="shared" si="7"/>
        <v>4268</v>
      </c>
      <c r="I37" s="11">
        <f>(H37*10.33)*0.3</f>
        <v>13226.532000000001</v>
      </c>
      <c r="J37" s="11">
        <f>((H37*10.33)*8.3%)*0.3</f>
        <v>1097.802156</v>
      </c>
      <c r="K37">
        <v>630</v>
      </c>
      <c r="L37">
        <v>70</v>
      </c>
      <c r="M37" s="12">
        <v>250</v>
      </c>
      <c r="N37" s="2">
        <f>I37+J37+SUM(K37:M37)*4</f>
        <v>18124.334156000001</v>
      </c>
      <c r="O37" s="2">
        <f t="shared" si="8"/>
        <v>21924.334156000001</v>
      </c>
      <c r="P37" s="5"/>
      <c r="Q37" s="5"/>
      <c r="R37" s="5"/>
      <c r="S37" s="5"/>
    </row>
    <row r="38" spans="2:19">
      <c r="B38" s="10" t="s">
        <v>7</v>
      </c>
      <c r="C38" t="s">
        <v>85</v>
      </c>
      <c r="D38" t="s">
        <v>18</v>
      </c>
      <c r="E38">
        <v>4228</v>
      </c>
      <c r="F38">
        <v>40</v>
      </c>
      <c r="H38">
        <f t="shared" si="7"/>
        <v>4268</v>
      </c>
      <c r="I38" s="11">
        <f>(H38*10.33)*0.1</f>
        <v>4408.8440000000001</v>
      </c>
      <c r="J38" s="11">
        <f>((H38*10.33)*8.3%)*0.1</f>
        <v>365.93405200000007</v>
      </c>
      <c r="K38">
        <v>630</v>
      </c>
      <c r="L38">
        <v>70</v>
      </c>
      <c r="M38" s="12">
        <v>250</v>
      </c>
      <c r="N38" s="2">
        <f t="shared" si="1"/>
        <v>8574.7780519999997</v>
      </c>
      <c r="O38" s="2">
        <f t="shared" si="8"/>
        <v>12374.778052</v>
      </c>
      <c r="P38" s="5"/>
      <c r="Q38" s="5"/>
      <c r="R38" s="5"/>
      <c r="S38" s="5"/>
    </row>
    <row r="39" spans="2:19">
      <c r="B39" s="10" t="s">
        <v>7</v>
      </c>
      <c r="C39" t="s">
        <v>84</v>
      </c>
      <c r="D39" t="s">
        <v>18</v>
      </c>
      <c r="E39">
        <v>4228</v>
      </c>
      <c r="F39">
        <v>40</v>
      </c>
      <c r="H39">
        <f t="shared" si="7"/>
        <v>4268</v>
      </c>
      <c r="I39" s="11">
        <f>(H39*10.33)*0.2</f>
        <v>8817.6880000000001</v>
      </c>
      <c r="J39" s="11">
        <f>((H39*10.33)*8.3%)*0.2</f>
        <v>731.86810400000013</v>
      </c>
      <c r="K39">
        <v>630</v>
      </c>
      <c r="L39">
        <v>70</v>
      </c>
      <c r="M39" s="12">
        <v>250</v>
      </c>
      <c r="N39" s="2">
        <f t="shared" si="1"/>
        <v>13349.556103999999</v>
      </c>
      <c r="O39" s="2">
        <f t="shared" si="8"/>
        <v>17149.556103999999</v>
      </c>
      <c r="P39" s="5"/>
      <c r="Q39" s="5"/>
      <c r="R39" s="5"/>
      <c r="S39" s="5"/>
    </row>
    <row r="40" spans="2:19">
      <c r="B40" s="10" t="s">
        <v>7</v>
      </c>
      <c r="C40" t="s">
        <v>82</v>
      </c>
      <c r="D40" t="s">
        <v>18</v>
      </c>
      <c r="E40">
        <v>4228</v>
      </c>
      <c r="F40">
        <v>40</v>
      </c>
      <c r="H40">
        <f t="shared" si="7"/>
        <v>4268</v>
      </c>
      <c r="I40" s="11">
        <f>(H40*10.33)*0.3</f>
        <v>13226.532000000001</v>
      </c>
      <c r="J40" s="11">
        <f>((H40*10.33)*8.3%)*0.3</f>
        <v>1097.802156</v>
      </c>
      <c r="K40">
        <v>630</v>
      </c>
      <c r="L40">
        <v>70</v>
      </c>
      <c r="M40" s="12">
        <v>250</v>
      </c>
      <c r="N40" s="2">
        <f>I40+J40+SUM(K40:M40)*4</f>
        <v>18124.334156000001</v>
      </c>
      <c r="O40" s="2">
        <f t="shared" si="8"/>
        <v>21924.334156000001</v>
      </c>
      <c r="P40" s="5"/>
      <c r="Q40" s="5"/>
      <c r="R40" s="5"/>
      <c r="S40" s="5"/>
    </row>
    <row r="41" spans="2:19">
      <c r="B41" s="10" t="s">
        <v>7</v>
      </c>
      <c r="C41" t="s">
        <v>85</v>
      </c>
      <c r="D41" t="s">
        <v>19</v>
      </c>
      <c r="E41">
        <v>4228</v>
      </c>
      <c r="F41">
        <v>40</v>
      </c>
      <c r="H41">
        <f t="shared" si="7"/>
        <v>4268</v>
      </c>
      <c r="I41" s="11">
        <f>(H41*10.33)*0.1</f>
        <v>4408.8440000000001</v>
      </c>
      <c r="J41" s="11">
        <f>((H41*10.33)*8.3%)*0.1</f>
        <v>365.93405200000007</v>
      </c>
      <c r="K41">
        <v>630</v>
      </c>
      <c r="L41">
        <v>70</v>
      </c>
      <c r="M41" s="12">
        <v>250</v>
      </c>
      <c r="N41" s="2">
        <f t="shared" si="1"/>
        <v>8574.7780519999997</v>
      </c>
      <c r="O41" s="2">
        <f t="shared" si="8"/>
        <v>12374.778052</v>
      </c>
      <c r="P41" s="5"/>
      <c r="Q41" s="5"/>
      <c r="R41" s="5"/>
      <c r="S41" s="5"/>
    </row>
    <row r="42" spans="2:19">
      <c r="B42" s="10" t="s">
        <v>7</v>
      </c>
      <c r="C42" t="s">
        <v>84</v>
      </c>
      <c r="D42" t="s">
        <v>19</v>
      </c>
      <c r="E42">
        <v>4228</v>
      </c>
      <c r="F42">
        <v>40</v>
      </c>
      <c r="H42">
        <f t="shared" si="7"/>
        <v>4268</v>
      </c>
      <c r="I42" s="11">
        <f>(H42*10.33)*0.2</f>
        <v>8817.6880000000001</v>
      </c>
      <c r="J42" s="11">
        <f>((H42*10.33)*8.3%)*0.2</f>
        <v>731.86810400000013</v>
      </c>
      <c r="K42">
        <v>630</v>
      </c>
      <c r="L42">
        <v>70</v>
      </c>
      <c r="M42" s="12">
        <v>250</v>
      </c>
      <c r="N42" s="2">
        <f t="shared" si="1"/>
        <v>13349.556103999999</v>
      </c>
      <c r="O42" s="2">
        <f t="shared" si="8"/>
        <v>17149.556103999999</v>
      </c>
      <c r="P42" s="5"/>
      <c r="Q42" s="5"/>
      <c r="R42" s="5"/>
      <c r="S42" s="5"/>
    </row>
    <row r="43" spans="2:19">
      <c r="B43" s="10" t="s">
        <v>7</v>
      </c>
      <c r="C43" t="s">
        <v>82</v>
      </c>
      <c r="D43" t="s">
        <v>19</v>
      </c>
      <c r="E43">
        <v>4228</v>
      </c>
      <c r="F43">
        <v>40</v>
      </c>
      <c r="H43">
        <f t="shared" si="7"/>
        <v>4268</v>
      </c>
      <c r="I43" s="11">
        <f>(H43*10.33)*0.3</f>
        <v>13226.532000000001</v>
      </c>
      <c r="J43" s="11">
        <f>((H43*10.33)*8.3%)*0.3</f>
        <v>1097.802156</v>
      </c>
      <c r="K43">
        <v>630</v>
      </c>
      <c r="L43">
        <v>70</v>
      </c>
      <c r="M43" s="12">
        <v>250</v>
      </c>
      <c r="N43" s="2">
        <f>I43+J43+SUM(K43:M43)*4</f>
        <v>18124.334156000001</v>
      </c>
      <c r="O43" s="2">
        <f>I43+J43+SUM(K43:M43)*8</f>
        <v>21924.334156000001</v>
      </c>
      <c r="P43" s="5"/>
      <c r="Q43" s="5"/>
      <c r="R43" s="5"/>
      <c r="S43" s="5"/>
    </row>
    <row r="44" spans="2:19">
      <c r="B44" s="10" t="s">
        <v>8</v>
      </c>
      <c r="C44" t="s">
        <v>85</v>
      </c>
      <c r="D44" t="s">
        <v>13</v>
      </c>
      <c r="E44">
        <v>357</v>
      </c>
      <c r="G44">
        <v>40</v>
      </c>
      <c r="H44">
        <f>E44+F44</f>
        <v>357</v>
      </c>
      <c r="I44" s="11">
        <f>(H44*10.33)*0.1</f>
        <v>368.78100000000001</v>
      </c>
      <c r="J44" s="11">
        <f>((H44*10.33)*8.3%)*0.1</f>
        <v>30.608823000000001</v>
      </c>
      <c r="K44" s="6"/>
      <c r="L44" s="6"/>
      <c r="M44" s="12">
        <v>35</v>
      </c>
      <c r="N44" s="2">
        <f>SUM($I44:$M44)*4</f>
        <v>1737.5592919999999</v>
      </c>
      <c r="O44" s="2">
        <f>SUM($I44:$M44)*8</f>
        <v>3475.1185839999998</v>
      </c>
      <c r="P44" s="2">
        <f>SUM($I44:$M44)*12</f>
        <v>5212.6778759999997</v>
      </c>
      <c r="Q44" s="2">
        <f>SUM($I44:$M44)*16</f>
        <v>6950.2371679999997</v>
      </c>
      <c r="R44" s="2">
        <f>SUM($I44:$M44)*20</f>
        <v>8687.7964599999996</v>
      </c>
      <c r="S44" s="2">
        <f>SUM($I44:$M44)*24</f>
        <v>10425.355751999999</v>
      </c>
    </row>
    <row r="45" spans="2:19">
      <c r="B45" s="10" t="s">
        <v>8</v>
      </c>
      <c r="C45" t="s">
        <v>84</v>
      </c>
      <c r="D45" t="s">
        <v>13</v>
      </c>
      <c r="E45">
        <v>357</v>
      </c>
      <c r="G45">
        <v>40</v>
      </c>
      <c r="H45">
        <f>E45+F45</f>
        <v>357</v>
      </c>
      <c r="I45" s="11">
        <f>(H45*10.33)*0.2</f>
        <v>737.56200000000001</v>
      </c>
      <c r="J45" s="11">
        <f>((H45*10.33)*8.3%)*0.2</f>
        <v>61.217646000000002</v>
      </c>
      <c r="K45" s="6"/>
      <c r="L45" s="6"/>
      <c r="M45" s="12">
        <v>35</v>
      </c>
      <c r="N45" s="2">
        <f t="shared" ref="N45:N64" si="9">SUM($I45:$M45)*4</f>
        <v>3335.1185839999998</v>
      </c>
      <c r="O45" s="2">
        <f t="shared" ref="O45:O107" si="10">SUM($I45:$M45)*8</f>
        <v>6670.2371679999997</v>
      </c>
      <c r="P45" s="2">
        <f t="shared" ref="P45:P107" si="11">SUM($I45:$M45)*12</f>
        <v>10005.355751999999</v>
      </c>
      <c r="Q45" s="2">
        <f t="shared" ref="Q45:Q107" si="12">SUM($I45:$M45)*16</f>
        <v>13340.474335999999</v>
      </c>
      <c r="R45" s="2">
        <f t="shared" ref="R45:R107" si="13">SUM($I45:$M45)*20</f>
        <v>16675.592919999999</v>
      </c>
      <c r="S45" s="2">
        <f t="shared" ref="S45:S107" si="14">SUM($I45:$M45)*24</f>
        <v>20010.711503999999</v>
      </c>
    </row>
    <row r="46" spans="2:19">
      <c r="B46" s="10" t="s">
        <v>8</v>
      </c>
      <c r="C46" t="s">
        <v>82</v>
      </c>
      <c r="D46" t="s">
        <v>13</v>
      </c>
      <c r="E46">
        <v>357</v>
      </c>
      <c r="G46">
        <v>40</v>
      </c>
      <c r="H46">
        <f t="shared" ref="H46:H64" si="15">E46+F46</f>
        <v>357</v>
      </c>
      <c r="I46" s="11">
        <f>(H46*10.33)*0.3</f>
        <v>1106.3429999999998</v>
      </c>
      <c r="J46" s="11">
        <f>((H46*10.33)*8.3%)*0.3</f>
        <v>91.826469000000003</v>
      </c>
      <c r="K46" s="6"/>
      <c r="L46" s="6"/>
      <c r="M46" s="12">
        <v>35</v>
      </c>
      <c r="N46" s="2">
        <f t="shared" si="9"/>
        <v>4932.6778759999997</v>
      </c>
      <c r="O46" s="2">
        <f t="shared" si="10"/>
        <v>9865.3557519999995</v>
      </c>
      <c r="P46" s="2">
        <f t="shared" si="11"/>
        <v>14798.033627999999</v>
      </c>
      <c r="Q46" s="2">
        <f t="shared" si="12"/>
        <v>19730.711503999999</v>
      </c>
      <c r="R46" s="2">
        <f t="shared" si="13"/>
        <v>24663.389380000001</v>
      </c>
      <c r="S46" s="2">
        <f t="shared" si="14"/>
        <v>29596.067255999998</v>
      </c>
    </row>
    <row r="47" spans="2:19">
      <c r="B47" s="10" t="s">
        <v>8</v>
      </c>
      <c r="C47" t="s">
        <v>85</v>
      </c>
      <c r="D47" t="s">
        <v>14</v>
      </c>
      <c r="E47">
        <v>372</v>
      </c>
      <c r="G47">
        <v>40</v>
      </c>
      <c r="H47">
        <f t="shared" si="15"/>
        <v>372</v>
      </c>
      <c r="I47" s="11">
        <f>(H47*10.33)*0.1</f>
        <v>384.27600000000007</v>
      </c>
      <c r="J47" s="11">
        <f>((H47*10.33)*8.3%)*0.1</f>
        <v>31.894908000000004</v>
      </c>
      <c r="K47" s="6"/>
      <c r="L47" s="6"/>
      <c r="M47" s="12">
        <v>35</v>
      </c>
      <c r="N47" s="2">
        <f t="shared" si="9"/>
        <v>1804.6836320000002</v>
      </c>
      <c r="O47" s="2">
        <f t="shared" si="10"/>
        <v>3609.3672640000004</v>
      </c>
      <c r="P47" s="2">
        <f t="shared" si="11"/>
        <v>5414.0508960000006</v>
      </c>
      <c r="Q47" s="2">
        <f t="shared" si="12"/>
        <v>7218.7345280000009</v>
      </c>
      <c r="R47" s="2">
        <f t="shared" si="13"/>
        <v>9023.4181600000011</v>
      </c>
      <c r="S47" s="2">
        <f t="shared" si="14"/>
        <v>10828.101792000001</v>
      </c>
    </row>
    <row r="48" spans="2:19">
      <c r="B48" s="10" t="s">
        <v>8</v>
      </c>
      <c r="C48" t="s">
        <v>84</v>
      </c>
      <c r="D48" t="s">
        <v>14</v>
      </c>
      <c r="E48">
        <v>372</v>
      </c>
      <c r="G48">
        <v>40</v>
      </c>
      <c r="H48">
        <f t="shared" si="15"/>
        <v>372</v>
      </c>
      <c r="I48" s="11">
        <f>(H48*10.33)*0.2</f>
        <v>768.55200000000013</v>
      </c>
      <c r="J48" s="11">
        <f>((H48*10.33)*8.3%)*0.2</f>
        <v>63.789816000000009</v>
      </c>
      <c r="K48" s="6"/>
      <c r="L48" s="6"/>
      <c r="M48" s="12">
        <v>35</v>
      </c>
      <c r="N48" s="2">
        <f t="shared" si="9"/>
        <v>3469.3672640000004</v>
      </c>
      <c r="O48" s="2">
        <f t="shared" si="10"/>
        <v>6938.7345280000009</v>
      </c>
      <c r="P48" s="2">
        <f t="shared" si="11"/>
        <v>10408.101792000001</v>
      </c>
      <c r="Q48" s="2">
        <f t="shared" si="12"/>
        <v>13877.469056000002</v>
      </c>
      <c r="R48" s="2">
        <f t="shared" si="13"/>
        <v>17346.836320000002</v>
      </c>
      <c r="S48" s="2">
        <f t="shared" si="14"/>
        <v>20816.203584000003</v>
      </c>
    </row>
    <row r="49" spans="2:19">
      <c r="B49" s="10" t="s">
        <v>8</v>
      </c>
      <c r="C49" t="s">
        <v>82</v>
      </c>
      <c r="D49" t="s">
        <v>14</v>
      </c>
      <c r="E49">
        <v>372</v>
      </c>
      <c r="G49">
        <v>40</v>
      </c>
      <c r="H49">
        <f t="shared" si="15"/>
        <v>372</v>
      </c>
      <c r="I49" s="11">
        <f>(H49*10.33)*0.3</f>
        <v>1152.828</v>
      </c>
      <c r="J49" s="11">
        <f>((H49*10.33)*8.3%)*0.3</f>
        <v>95.684724000000003</v>
      </c>
      <c r="K49" s="6"/>
      <c r="L49" s="6"/>
      <c r="M49" s="12">
        <v>35</v>
      </c>
      <c r="N49" s="2">
        <f t="shared" si="9"/>
        <v>5134.0508959999997</v>
      </c>
      <c r="O49" s="2">
        <f t="shared" si="10"/>
        <v>10268.101791999999</v>
      </c>
      <c r="P49" s="2">
        <f t="shared" si="11"/>
        <v>15402.152687999998</v>
      </c>
      <c r="Q49" s="2">
        <f t="shared" si="12"/>
        <v>20536.203583999999</v>
      </c>
      <c r="R49" s="2">
        <f t="shared" si="13"/>
        <v>25670.25448</v>
      </c>
      <c r="S49" s="2">
        <f t="shared" si="14"/>
        <v>30804.305375999997</v>
      </c>
    </row>
    <row r="50" spans="2:19">
      <c r="B50" s="10" t="s">
        <v>8</v>
      </c>
      <c r="C50" t="s">
        <v>85</v>
      </c>
      <c r="D50" t="s">
        <v>15</v>
      </c>
      <c r="E50">
        <v>470</v>
      </c>
      <c r="G50">
        <v>40</v>
      </c>
      <c r="H50">
        <f t="shared" si="15"/>
        <v>470</v>
      </c>
      <c r="I50" s="11">
        <f>(H50*10.33)*0.1</f>
        <v>485.51000000000005</v>
      </c>
      <c r="J50" s="11">
        <f>((H50*10.33)*8.3%)*0.1</f>
        <v>40.297330000000009</v>
      </c>
      <c r="K50">
        <v>630</v>
      </c>
      <c r="L50" s="6"/>
      <c r="M50" s="12">
        <v>250</v>
      </c>
      <c r="N50" s="2">
        <f t="shared" si="9"/>
        <v>5623.2293200000004</v>
      </c>
      <c r="O50" s="2">
        <f t="shared" si="10"/>
        <v>11246.458640000001</v>
      </c>
      <c r="P50" s="2">
        <f t="shared" si="11"/>
        <v>16869.687960000003</v>
      </c>
      <c r="Q50" s="2">
        <f t="shared" si="12"/>
        <v>22492.917280000001</v>
      </c>
      <c r="R50" s="2">
        <f t="shared" si="13"/>
        <v>28116.1466</v>
      </c>
      <c r="S50" s="5">
        <f t="shared" si="14"/>
        <v>33739.375920000006</v>
      </c>
    </row>
    <row r="51" spans="2:19">
      <c r="B51" s="10" t="s">
        <v>8</v>
      </c>
      <c r="C51" t="s">
        <v>84</v>
      </c>
      <c r="D51" t="s">
        <v>15</v>
      </c>
      <c r="E51">
        <v>470</v>
      </c>
      <c r="G51">
        <v>40</v>
      </c>
      <c r="H51">
        <f t="shared" si="15"/>
        <v>470</v>
      </c>
      <c r="I51" s="11">
        <f>(H51*10.33)*0.2</f>
        <v>971.0200000000001</v>
      </c>
      <c r="J51" s="11">
        <f>((H51*10.33)*8.3%)*0.2</f>
        <v>80.594660000000019</v>
      </c>
      <c r="K51">
        <v>630</v>
      </c>
      <c r="L51" s="6"/>
      <c r="M51" s="12">
        <v>250</v>
      </c>
      <c r="N51" s="2">
        <f t="shared" si="9"/>
        <v>7726.4586400000007</v>
      </c>
      <c r="O51" s="2">
        <f t="shared" si="10"/>
        <v>15452.917280000001</v>
      </c>
      <c r="P51" s="2">
        <f t="shared" si="11"/>
        <v>23179.375920000002</v>
      </c>
      <c r="Q51" s="2">
        <f t="shared" si="12"/>
        <v>30905.834560000003</v>
      </c>
      <c r="R51" s="2">
        <f t="shared" si="13"/>
        <v>38632.2932</v>
      </c>
      <c r="S51" s="5">
        <f t="shared" si="14"/>
        <v>46358.751840000004</v>
      </c>
    </row>
    <row r="52" spans="2:19">
      <c r="B52" s="10" t="s">
        <v>8</v>
      </c>
      <c r="C52" t="s">
        <v>82</v>
      </c>
      <c r="D52" t="s">
        <v>15</v>
      </c>
      <c r="E52">
        <v>470</v>
      </c>
      <c r="G52">
        <v>40</v>
      </c>
      <c r="H52">
        <f t="shared" si="15"/>
        <v>470</v>
      </c>
      <c r="I52" s="11">
        <f>(H52*10.33)*0.3</f>
        <v>1456.53</v>
      </c>
      <c r="J52" s="11">
        <f>((H52*10.33)*8.3%)*0.3</f>
        <v>120.89199000000001</v>
      </c>
      <c r="K52">
        <v>630</v>
      </c>
      <c r="L52" s="6"/>
      <c r="M52" s="12">
        <v>250</v>
      </c>
      <c r="N52" s="2">
        <f t="shared" si="9"/>
        <v>9829.6879599999993</v>
      </c>
      <c r="O52" s="2">
        <f t="shared" si="10"/>
        <v>19659.375919999999</v>
      </c>
      <c r="P52" s="2">
        <f t="shared" si="11"/>
        <v>29489.063879999998</v>
      </c>
      <c r="Q52" s="2">
        <f t="shared" si="12"/>
        <v>39318.751839999997</v>
      </c>
      <c r="R52" s="2">
        <f t="shared" si="13"/>
        <v>49148.439799999993</v>
      </c>
      <c r="S52" s="5">
        <f t="shared" si="14"/>
        <v>58978.127759999996</v>
      </c>
    </row>
    <row r="53" spans="2:19">
      <c r="B53" s="10" t="s">
        <v>8</v>
      </c>
      <c r="C53" t="s">
        <v>85</v>
      </c>
      <c r="D53" t="s">
        <v>16</v>
      </c>
      <c r="E53">
        <v>525</v>
      </c>
      <c r="G53">
        <v>40</v>
      </c>
      <c r="H53">
        <f t="shared" si="15"/>
        <v>525</v>
      </c>
      <c r="I53" s="11">
        <f>(H53*10.33)*0.1</f>
        <v>542.32500000000005</v>
      </c>
      <c r="J53" s="11">
        <f>((H53*10.33)*8.3%)*0.1</f>
        <v>45.012975000000004</v>
      </c>
      <c r="K53">
        <v>630</v>
      </c>
      <c r="L53" s="6"/>
      <c r="M53" s="12">
        <v>250</v>
      </c>
      <c r="N53" s="2">
        <f t="shared" si="9"/>
        <v>5869.3518999999997</v>
      </c>
      <c r="O53" s="2">
        <f t="shared" si="10"/>
        <v>11738.703799999999</v>
      </c>
      <c r="P53" s="2">
        <f t="shared" si="11"/>
        <v>17608.055699999997</v>
      </c>
      <c r="Q53" s="2">
        <f t="shared" si="12"/>
        <v>23477.407599999999</v>
      </c>
      <c r="R53" s="5">
        <f t="shared" si="13"/>
        <v>29346.7595</v>
      </c>
      <c r="S53" s="5">
        <f t="shared" si="14"/>
        <v>35216.111399999994</v>
      </c>
    </row>
    <row r="54" spans="2:19">
      <c r="B54" s="10" t="s">
        <v>8</v>
      </c>
      <c r="C54" t="s">
        <v>84</v>
      </c>
      <c r="D54" t="s">
        <v>16</v>
      </c>
      <c r="E54">
        <v>525</v>
      </c>
      <c r="G54">
        <v>40</v>
      </c>
      <c r="H54">
        <f t="shared" si="15"/>
        <v>525</v>
      </c>
      <c r="I54" s="11">
        <f>(H54*10.33)*0.2</f>
        <v>1084.6500000000001</v>
      </c>
      <c r="J54" s="11">
        <f>((H54*10.33)*8.3%)*0.2</f>
        <v>90.025950000000009</v>
      </c>
      <c r="K54">
        <v>630</v>
      </c>
      <c r="L54" s="6"/>
      <c r="M54" s="12">
        <v>250</v>
      </c>
      <c r="N54" s="2">
        <f t="shared" si="9"/>
        <v>8218.7037999999993</v>
      </c>
      <c r="O54" s="2">
        <f t="shared" si="10"/>
        <v>16437.407599999999</v>
      </c>
      <c r="P54" s="2">
        <f t="shared" si="11"/>
        <v>24656.111399999998</v>
      </c>
      <c r="Q54" s="2">
        <f t="shared" si="12"/>
        <v>32874.815199999997</v>
      </c>
      <c r="R54" s="5">
        <f t="shared" si="13"/>
        <v>41093.519</v>
      </c>
      <c r="S54" s="5">
        <f t="shared" si="14"/>
        <v>49312.222799999996</v>
      </c>
    </row>
    <row r="55" spans="2:19">
      <c r="B55" s="10" t="s">
        <v>8</v>
      </c>
      <c r="C55" t="s">
        <v>82</v>
      </c>
      <c r="D55" t="s">
        <v>16</v>
      </c>
      <c r="E55">
        <v>525</v>
      </c>
      <c r="G55">
        <v>40</v>
      </c>
      <c r="H55">
        <f t="shared" si="15"/>
        <v>525</v>
      </c>
      <c r="I55" s="11">
        <f>(H55*10.33)*0.3</f>
        <v>1626.9749999999999</v>
      </c>
      <c r="J55" s="11">
        <f>((H55*10.33)*8.3%)*0.3</f>
        <v>135.03892500000001</v>
      </c>
      <c r="K55">
        <v>630</v>
      </c>
      <c r="L55" s="6"/>
      <c r="M55" s="12">
        <v>250</v>
      </c>
      <c r="N55" s="2">
        <f t="shared" si="9"/>
        <v>10568.055700000001</v>
      </c>
      <c r="O55" s="2">
        <f t="shared" si="10"/>
        <v>21136.111400000002</v>
      </c>
      <c r="P55" s="2">
        <f t="shared" si="11"/>
        <v>31704.167100000002</v>
      </c>
      <c r="Q55" s="2">
        <f t="shared" si="12"/>
        <v>42272.222800000003</v>
      </c>
      <c r="R55" s="5">
        <f t="shared" si="13"/>
        <v>52840.2785</v>
      </c>
      <c r="S55" s="5">
        <f t="shared" si="14"/>
        <v>63408.334200000005</v>
      </c>
    </row>
    <row r="56" spans="2:19">
      <c r="B56" s="10" t="s">
        <v>8</v>
      </c>
      <c r="C56" t="s">
        <v>85</v>
      </c>
      <c r="D56" t="s">
        <v>17</v>
      </c>
      <c r="E56">
        <v>584</v>
      </c>
      <c r="G56">
        <v>40</v>
      </c>
      <c r="H56">
        <f t="shared" si="15"/>
        <v>584</v>
      </c>
      <c r="I56" s="11">
        <f>(H56*10.33)*0.1</f>
        <v>603.27200000000005</v>
      </c>
      <c r="J56" s="11">
        <f>((H56*10.33)*8.3%)*0.1</f>
        <v>50.071576000000007</v>
      </c>
      <c r="K56">
        <v>630</v>
      </c>
      <c r="L56">
        <v>70</v>
      </c>
      <c r="M56" s="12">
        <v>250</v>
      </c>
      <c r="N56" s="2">
        <f t="shared" si="9"/>
        <v>6413.3743040000008</v>
      </c>
      <c r="O56" s="2">
        <f t="shared" si="10"/>
        <v>12826.748608000002</v>
      </c>
      <c r="P56" s="2">
        <f t="shared" si="11"/>
        <v>19240.122912000003</v>
      </c>
      <c r="Q56" s="5">
        <f t="shared" si="12"/>
        <v>25653.497216000003</v>
      </c>
      <c r="R56" s="5">
        <f t="shared" si="13"/>
        <v>32066.871520000004</v>
      </c>
      <c r="S56" s="5">
        <f t="shared" si="14"/>
        <v>38480.245824000005</v>
      </c>
    </row>
    <row r="57" spans="2:19">
      <c r="B57" s="10" t="s">
        <v>8</v>
      </c>
      <c r="C57" t="s">
        <v>84</v>
      </c>
      <c r="D57" t="s">
        <v>17</v>
      </c>
      <c r="E57">
        <v>584</v>
      </c>
      <c r="G57">
        <v>40</v>
      </c>
      <c r="H57">
        <f t="shared" si="15"/>
        <v>584</v>
      </c>
      <c r="I57" s="11">
        <f>(H57*10.33)*0.2</f>
        <v>1206.5440000000001</v>
      </c>
      <c r="J57" s="11">
        <f>((H57*10.33)*8.3%)*0.2</f>
        <v>100.14315200000001</v>
      </c>
      <c r="K57">
        <v>630</v>
      </c>
      <c r="L57">
        <v>70</v>
      </c>
      <c r="M57" s="12">
        <v>250</v>
      </c>
      <c r="N57" s="2">
        <f t="shared" si="9"/>
        <v>9026.7486080000017</v>
      </c>
      <c r="O57" s="2">
        <f t="shared" si="10"/>
        <v>18053.497216000003</v>
      </c>
      <c r="P57" s="2">
        <f t="shared" si="11"/>
        <v>27080.245824000005</v>
      </c>
      <c r="Q57" s="5">
        <f t="shared" si="12"/>
        <v>36106.994432000007</v>
      </c>
      <c r="R57" s="5">
        <f t="shared" si="13"/>
        <v>45133.743040000008</v>
      </c>
      <c r="S57" s="5">
        <f t="shared" si="14"/>
        <v>54160.49164800001</v>
      </c>
    </row>
    <row r="58" spans="2:19">
      <c r="B58" s="10" t="s">
        <v>8</v>
      </c>
      <c r="C58" t="s">
        <v>82</v>
      </c>
      <c r="D58" t="s">
        <v>17</v>
      </c>
      <c r="E58">
        <v>584</v>
      </c>
      <c r="G58">
        <v>40</v>
      </c>
      <c r="H58">
        <f t="shared" si="15"/>
        <v>584</v>
      </c>
      <c r="I58" s="11">
        <f>(H58*10.33)*0.3</f>
        <v>1809.816</v>
      </c>
      <c r="J58" s="11">
        <f>((H58*10.33)*8.3%)*0.3</f>
        <v>150.21472800000001</v>
      </c>
      <c r="K58">
        <v>630</v>
      </c>
      <c r="L58">
        <v>70</v>
      </c>
      <c r="M58" s="12">
        <v>250</v>
      </c>
      <c r="N58" s="2">
        <f t="shared" si="9"/>
        <v>11640.122911999999</v>
      </c>
      <c r="O58" s="2">
        <f t="shared" si="10"/>
        <v>23280.245823999998</v>
      </c>
      <c r="P58" s="2">
        <f t="shared" si="11"/>
        <v>34920.368735999997</v>
      </c>
      <c r="Q58" s="5">
        <f t="shared" si="12"/>
        <v>46560.491647999996</v>
      </c>
      <c r="R58" s="5">
        <f t="shared" si="13"/>
        <v>58200.614559999995</v>
      </c>
      <c r="S58" s="5">
        <f t="shared" si="14"/>
        <v>69840.737471999993</v>
      </c>
    </row>
    <row r="59" spans="2:19">
      <c r="B59" s="10" t="s">
        <v>8</v>
      </c>
      <c r="C59" t="s">
        <v>85</v>
      </c>
      <c r="D59" t="s">
        <v>18</v>
      </c>
      <c r="E59">
        <v>675</v>
      </c>
      <c r="G59">
        <v>40</v>
      </c>
      <c r="H59">
        <f t="shared" si="15"/>
        <v>675</v>
      </c>
      <c r="I59" s="11">
        <f>(H59*10.33)*0.1</f>
        <v>697.27500000000009</v>
      </c>
      <c r="J59" s="11">
        <f>((H59*10.33)*8.3%)*0.1</f>
        <v>57.873825000000004</v>
      </c>
      <c r="K59">
        <v>630</v>
      </c>
      <c r="L59">
        <v>70</v>
      </c>
      <c r="M59" s="12">
        <v>250</v>
      </c>
      <c r="N59" s="2">
        <f t="shared" si="9"/>
        <v>6820.5953000000009</v>
      </c>
      <c r="O59" s="2">
        <f t="shared" si="10"/>
        <v>13641.190600000002</v>
      </c>
      <c r="P59" s="2">
        <f t="shared" si="11"/>
        <v>20461.785900000003</v>
      </c>
      <c r="Q59" s="5">
        <f t="shared" si="12"/>
        <v>27282.381200000003</v>
      </c>
      <c r="R59" s="5">
        <f t="shared" si="13"/>
        <v>34102.976500000004</v>
      </c>
      <c r="S59" s="5">
        <f t="shared" si="14"/>
        <v>40923.571800000005</v>
      </c>
    </row>
    <row r="60" spans="2:19">
      <c r="B60" s="10" t="s">
        <v>8</v>
      </c>
      <c r="C60" t="s">
        <v>84</v>
      </c>
      <c r="D60" t="s">
        <v>18</v>
      </c>
      <c r="E60">
        <v>675</v>
      </c>
      <c r="G60">
        <v>40</v>
      </c>
      <c r="H60">
        <f t="shared" si="15"/>
        <v>675</v>
      </c>
      <c r="I60" s="11">
        <f>(H60*10.33)*0.2</f>
        <v>1394.5500000000002</v>
      </c>
      <c r="J60" s="11">
        <f>((H60*10.33)*8.3%)*0.2</f>
        <v>115.74765000000001</v>
      </c>
      <c r="K60">
        <v>630</v>
      </c>
      <c r="L60">
        <v>70</v>
      </c>
      <c r="M60" s="12">
        <v>250</v>
      </c>
      <c r="N60" s="2">
        <f t="shared" si="9"/>
        <v>9841.1906000000017</v>
      </c>
      <c r="O60" s="2">
        <f t="shared" si="10"/>
        <v>19682.381200000003</v>
      </c>
      <c r="P60" s="2">
        <f t="shared" si="11"/>
        <v>29523.571800000005</v>
      </c>
      <c r="Q60" s="5">
        <f t="shared" si="12"/>
        <v>39364.762400000007</v>
      </c>
      <c r="R60" s="5">
        <f t="shared" si="13"/>
        <v>49205.953000000009</v>
      </c>
      <c r="S60" s="5">
        <f t="shared" si="14"/>
        <v>59047.14360000001</v>
      </c>
    </row>
    <row r="61" spans="2:19">
      <c r="B61" s="10" t="s">
        <v>8</v>
      </c>
      <c r="C61" t="s">
        <v>82</v>
      </c>
      <c r="D61" t="s">
        <v>18</v>
      </c>
      <c r="E61">
        <v>675</v>
      </c>
      <c r="G61">
        <v>40</v>
      </c>
      <c r="H61">
        <f t="shared" si="15"/>
        <v>675</v>
      </c>
      <c r="I61" s="11">
        <f>(H61*10.33)*0.3</f>
        <v>2091.8249999999998</v>
      </c>
      <c r="J61" s="11">
        <f>((H61*10.33)*8.3%)*0.3</f>
        <v>173.621475</v>
      </c>
      <c r="K61">
        <v>630</v>
      </c>
      <c r="L61">
        <v>70</v>
      </c>
      <c r="M61" s="12">
        <v>250</v>
      </c>
      <c r="N61" s="2">
        <f t="shared" si="9"/>
        <v>12861.785899999999</v>
      </c>
      <c r="O61" s="2">
        <f t="shared" si="10"/>
        <v>25723.571799999998</v>
      </c>
      <c r="P61" s="2">
        <f t="shared" si="11"/>
        <v>38585.357699999993</v>
      </c>
      <c r="Q61" s="5">
        <f t="shared" si="12"/>
        <v>51447.143599999996</v>
      </c>
      <c r="R61" s="5">
        <f t="shared" si="13"/>
        <v>64308.929499999998</v>
      </c>
      <c r="S61" s="5">
        <f t="shared" si="14"/>
        <v>77170.715399999986</v>
      </c>
    </row>
    <row r="62" spans="2:19">
      <c r="B62" s="10" t="s">
        <v>8</v>
      </c>
      <c r="C62" t="s">
        <v>85</v>
      </c>
      <c r="D62" t="s">
        <v>19</v>
      </c>
      <c r="E62">
        <v>714</v>
      </c>
      <c r="G62">
        <v>40</v>
      </c>
      <c r="H62">
        <f t="shared" si="15"/>
        <v>714</v>
      </c>
      <c r="I62" s="11">
        <f>(H62*10.33)*0.1</f>
        <v>737.56200000000001</v>
      </c>
      <c r="J62" s="11">
        <f>((H62*10.33)*8.3%)*0.1</f>
        <v>61.217646000000002</v>
      </c>
      <c r="K62">
        <v>630</v>
      </c>
      <c r="L62">
        <v>70</v>
      </c>
      <c r="M62" s="12">
        <v>250</v>
      </c>
      <c r="N62" s="2">
        <f t="shared" si="9"/>
        <v>6995.1185839999998</v>
      </c>
      <c r="O62" s="2">
        <f t="shared" si="10"/>
        <v>13990.237168</v>
      </c>
      <c r="P62" s="5">
        <f t="shared" si="11"/>
        <v>20985.355751999999</v>
      </c>
      <c r="Q62" s="5">
        <f t="shared" si="12"/>
        <v>27980.474335999999</v>
      </c>
      <c r="R62" s="5">
        <f t="shared" si="13"/>
        <v>34975.592919999996</v>
      </c>
      <c r="S62" s="5">
        <f t="shared" si="14"/>
        <v>41970.711503999999</v>
      </c>
    </row>
    <row r="63" spans="2:19">
      <c r="B63" s="10" t="s">
        <v>8</v>
      </c>
      <c r="C63" t="s">
        <v>84</v>
      </c>
      <c r="D63" t="s">
        <v>19</v>
      </c>
      <c r="E63">
        <v>714</v>
      </c>
      <c r="G63">
        <v>40</v>
      </c>
      <c r="H63">
        <f t="shared" si="15"/>
        <v>714</v>
      </c>
      <c r="I63" s="11">
        <f>(H63*10.33)*0.2</f>
        <v>1475.124</v>
      </c>
      <c r="J63" s="11">
        <f>((H63*10.33)*8.3%)*0.2</f>
        <v>122.435292</v>
      </c>
      <c r="K63">
        <v>630</v>
      </c>
      <c r="L63">
        <v>70</v>
      </c>
      <c r="M63" s="12">
        <v>250</v>
      </c>
      <c r="N63" s="2">
        <f t="shared" si="9"/>
        <v>10190.237168</v>
      </c>
      <c r="O63" s="2">
        <f t="shared" si="10"/>
        <v>20380.474335999999</v>
      </c>
      <c r="P63" s="5">
        <f t="shared" si="11"/>
        <v>30570.711503999999</v>
      </c>
      <c r="Q63" s="5">
        <f t="shared" si="12"/>
        <v>40760.948671999999</v>
      </c>
      <c r="R63" s="5">
        <f t="shared" si="13"/>
        <v>50951.185839999998</v>
      </c>
      <c r="S63" s="5">
        <f t="shared" si="14"/>
        <v>61141.423007999998</v>
      </c>
    </row>
    <row r="64" spans="2:19">
      <c r="B64" s="10" t="s">
        <v>8</v>
      </c>
      <c r="C64" t="s">
        <v>82</v>
      </c>
      <c r="D64" t="s">
        <v>19</v>
      </c>
      <c r="E64">
        <v>714</v>
      </c>
      <c r="G64">
        <v>40</v>
      </c>
      <c r="H64">
        <f t="shared" si="15"/>
        <v>714</v>
      </c>
      <c r="I64" s="11">
        <f>(H64*10.33)*0.3</f>
        <v>2212.6859999999997</v>
      </c>
      <c r="J64" s="11">
        <f>((H64*10.33)*8.3%)*0.3</f>
        <v>183.65293800000001</v>
      </c>
      <c r="K64">
        <v>630</v>
      </c>
      <c r="L64">
        <v>70</v>
      </c>
      <c r="M64" s="12">
        <v>250</v>
      </c>
      <c r="N64" s="2">
        <f t="shared" si="9"/>
        <v>13385.355751999999</v>
      </c>
      <c r="O64" s="2">
        <f t="shared" si="10"/>
        <v>26770.711503999999</v>
      </c>
      <c r="P64" s="5">
        <f t="shared" si="11"/>
        <v>40156.067255999995</v>
      </c>
      <c r="Q64" s="5">
        <f t="shared" si="12"/>
        <v>53541.423007999998</v>
      </c>
      <c r="R64" s="5">
        <f t="shared" si="13"/>
        <v>66926.778760000001</v>
      </c>
      <c r="S64" s="5">
        <f t="shared" si="14"/>
        <v>80312.13451199999</v>
      </c>
    </row>
    <row r="65" spans="2:19">
      <c r="B65" s="10" t="s">
        <v>9</v>
      </c>
      <c r="C65" t="s">
        <v>85</v>
      </c>
      <c r="D65" t="s">
        <v>13</v>
      </c>
      <c r="E65">
        <v>388</v>
      </c>
      <c r="G65">
        <v>40</v>
      </c>
      <c r="H65">
        <f>E65+F65</f>
        <v>388</v>
      </c>
      <c r="I65" s="11">
        <f>(H65*10.33)*0.1</f>
        <v>400.80400000000003</v>
      </c>
      <c r="J65" s="11">
        <f>((H65*10.33)*8.3%)*0.1</f>
        <v>33.266732000000005</v>
      </c>
      <c r="K65" s="6"/>
      <c r="L65" s="6"/>
      <c r="M65" s="12">
        <v>35</v>
      </c>
      <c r="N65" s="2">
        <f>SUM($I65:$M65)*4</f>
        <v>1876.2829280000001</v>
      </c>
      <c r="O65" s="2">
        <f t="shared" si="10"/>
        <v>3752.5658560000002</v>
      </c>
      <c r="P65" s="11">
        <f t="shared" si="11"/>
        <v>5628.8487839999998</v>
      </c>
      <c r="Q65" s="11">
        <f t="shared" si="12"/>
        <v>7505.1317120000003</v>
      </c>
      <c r="R65" s="11">
        <f t="shared" si="13"/>
        <v>9381.4146400000009</v>
      </c>
      <c r="S65" s="11">
        <f t="shared" si="14"/>
        <v>11257.697568</v>
      </c>
    </row>
    <row r="66" spans="2:19">
      <c r="B66" s="10" t="s">
        <v>9</v>
      </c>
      <c r="C66" t="s">
        <v>84</v>
      </c>
      <c r="D66" t="s">
        <v>13</v>
      </c>
      <c r="E66">
        <v>388</v>
      </c>
      <c r="G66">
        <v>40</v>
      </c>
      <c r="H66">
        <f>E66+F66</f>
        <v>388</v>
      </c>
      <c r="I66" s="11">
        <f>(H66*10.33)*0.2</f>
        <v>801.60800000000006</v>
      </c>
      <c r="J66" s="11">
        <f>((H66*10.33)*8.3%)*0.2</f>
        <v>66.533464000000009</v>
      </c>
      <c r="K66" s="6"/>
      <c r="L66" s="6"/>
      <c r="M66" s="12">
        <v>35</v>
      </c>
      <c r="N66" s="2">
        <f t="shared" ref="N66:N85" si="16">SUM($I66:$M66)*4</f>
        <v>3612.5658560000002</v>
      </c>
      <c r="O66" s="2">
        <f t="shared" si="10"/>
        <v>7225.1317120000003</v>
      </c>
      <c r="P66" s="11">
        <f t="shared" si="11"/>
        <v>10837.697568</v>
      </c>
      <c r="Q66" s="11">
        <f t="shared" si="12"/>
        <v>14450.263424000001</v>
      </c>
      <c r="R66" s="11">
        <f t="shared" si="13"/>
        <v>18062.829280000002</v>
      </c>
      <c r="S66" s="11">
        <f t="shared" si="14"/>
        <v>21675.395135999999</v>
      </c>
    </row>
    <row r="67" spans="2:19">
      <c r="B67" s="10" t="s">
        <v>9</v>
      </c>
      <c r="C67" t="s">
        <v>82</v>
      </c>
      <c r="D67" t="s">
        <v>13</v>
      </c>
      <c r="E67">
        <v>388</v>
      </c>
      <c r="G67">
        <v>40</v>
      </c>
      <c r="H67">
        <f t="shared" ref="H67:H85" si="17">E67+F67</f>
        <v>388</v>
      </c>
      <c r="I67" s="11">
        <f>(H67*10.33)*0.3</f>
        <v>1202.412</v>
      </c>
      <c r="J67" s="11">
        <f>((H67*10.33)*8.3%)*0.3</f>
        <v>99.800196</v>
      </c>
      <c r="K67" s="6"/>
      <c r="L67" s="6"/>
      <c r="M67" s="12">
        <v>35</v>
      </c>
      <c r="N67" s="2">
        <f t="shared" si="16"/>
        <v>5348.8487839999998</v>
      </c>
      <c r="O67" s="2">
        <f t="shared" si="10"/>
        <v>10697.697568</v>
      </c>
      <c r="P67" s="11">
        <f t="shared" si="11"/>
        <v>16046.546351999999</v>
      </c>
      <c r="Q67" s="11">
        <f t="shared" si="12"/>
        <v>21395.395135999999</v>
      </c>
      <c r="R67" s="11">
        <f t="shared" si="13"/>
        <v>26744.243920000001</v>
      </c>
      <c r="S67" s="11">
        <f t="shared" si="14"/>
        <v>32093.092703999999</v>
      </c>
    </row>
    <row r="68" spans="2:19">
      <c r="B68" s="10" t="s">
        <v>9</v>
      </c>
      <c r="C68" t="s">
        <v>85</v>
      </c>
      <c r="D68" t="s">
        <v>14</v>
      </c>
      <c r="E68">
        <v>427</v>
      </c>
      <c r="G68">
        <v>40</v>
      </c>
      <c r="H68">
        <f t="shared" si="17"/>
        <v>427</v>
      </c>
      <c r="I68" s="11">
        <f>(H68*10.33)*0.1</f>
        <v>441.09100000000001</v>
      </c>
      <c r="J68" s="11">
        <f>((H68*10.33)*8.3%)*0.1</f>
        <v>36.610553000000003</v>
      </c>
      <c r="K68" s="6"/>
      <c r="L68" s="6"/>
      <c r="M68" s="12">
        <v>35</v>
      </c>
      <c r="N68" s="2">
        <f t="shared" si="16"/>
        <v>2050.806212</v>
      </c>
      <c r="O68" s="2">
        <f t="shared" si="10"/>
        <v>4101.6124239999999</v>
      </c>
      <c r="P68" s="11">
        <f t="shared" si="11"/>
        <v>6152.4186360000003</v>
      </c>
      <c r="Q68" s="11">
        <f t="shared" si="12"/>
        <v>8203.2248479999998</v>
      </c>
      <c r="R68" s="11">
        <f t="shared" si="13"/>
        <v>10254.031059999999</v>
      </c>
      <c r="S68" s="11">
        <f t="shared" si="14"/>
        <v>12304.837272000001</v>
      </c>
    </row>
    <row r="69" spans="2:19">
      <c r="B69" s="10" t="s">
        <v>9</v>
      </c>
      <c r="C69" t="s">
        <v>84</v>
      </c>
      <c r="D69" t="s">
        <v>14</v>
      </c>
      <c r="E69">
        <v>427</v>
      </c>
      <c r="G69">
        <v>40</v>
      </c>
      <c r="H69">
        <f t="shared" si="17"/>
        <v>427</v>
      </c>
      <c r="I69" s="11">
        <f>(H69*10.33)*0.2</f>
        <v>882.18200000000002</v>
      </c>
      <c r="J69" s="11">
        <f>((H69*10.33)*8.3%)*0.2</f>
        <v>73.221106000000006</v>
      </c>
      <c r="K69" s="6"/>
      <c r="L69" s="6"/>
      <c r="M69" s="12">
        <v>35</v>
      </c>
      <c r="N69" s="2">
        <f t="shared" si="16"/>
        <v>3961.6124239999999</v>
      </c>
      <c r="O69" s="2">
        <f t="shared" si="10"/>
        <v>7923.2248479999998</v>
      </c>
      <c r="P69" s="11">
        <f t="shared" si="11"/>
        <v>11884.837272000001</v>
      </c>
      <c r="Q69" s="11">
        <f t="shared" si="12"/>
        <v>15846.449696</v>
      </c>
      <c r="R69" s="11">
        <f t="shared" si="13"/>
        <v>19808.062119999999</v>
      </c>
      <c r="S69" s="11">
        <f t="shared" si="14"/>
        <v>23769.674544000001</v>
      </c>
    </row>
    <row r="70" spans="2:19">
      <c r="B70" s="10" t="s">
        <v>9</v>
      </c>
      <c r="C70" t="s">
        <v>82</v>
      </c>
      <c r="D70" t="s">
        <v>14</v>
      </c>
      <c r="E70">
        <v>427</v>
      </c>
      <c r="G70">
        <v>40</v>
      </c>
      <c r="H70">
        <f t="shared" si="17"/>
        <v>427</v>
      </c>
      <c r="I70" s="11">
        <f>(H70*10.33)*0.3</f>
        <v>1323.2729999999999</v>
      </c>
      <c r="J70" s="11">
        <f>((H70*10.33)*8.3%)*0.3</f>
        <v>109.83165899999999</v>
      </c>
      <c r="K70" s="6"/>
      <c r="L70" s="6"/>
      <c r="M70" s="12">
        <v>35</v>
      </c>
      <c r="N70" s="2">
        <f t="shared" si="16"/>
        <v>5872.4186359999994</v>
      </c>
      <c r="O70" s="2">
        <f t="shared" si="10"/>
        <v>11744.837271999999</v>
      </c>
      <c r="P70" s="11">
        <f t="shared" si="11"/>
        <v>17617.255907999999</v>
      </c>
      <c r="Q70" s="11">
        <f t="shared" si="12"/>
        <v>23489.674543999998</v>
      </c>
      <c r="R70" s="11">
        <f t="shared" si="13"/>
        <v>29362.093179999996</v>
      </c>
      <c r="S70" s="11">
        <f t="shared" si="14"/>
        <v>35234.511815999998</v>
      </c>
    </row>
    <row r="71" spans="2:19">
      <c r="B71" s="10" t="s">
        <v>9</v>
      </c>
      <c r="C71" t="s">
        <v>85</v>
      </c>
      <c r="D71" t="s">
        <v>15</v>
      </c>
      <c r="E71">
        <v>547</v>
      </c>
      <c r="G71">
        <v>40</v>
      </c>
      <c r="H71">
        <f t="shared" si="17"/>
        <v>547</v>
      </c>
      <c r="I71" s="11">
        <f>(H71*10.33)*0.1</f>
        <v>565.05100000000004</v>
      </c>
      <c r="J71" s="11">
        <f>((H71*10.33)*8.3%)*0.1</f>
        <v>46.899233000000009</v>
      </c>
      <c r="K71">
        <v>630</v>
      </c>
      <c r="L71" s="6"/>
      <c r="M71" s="12">
        <v>250</v>
      </c>
      <c r="N71" s="2">
        <f t="shared" si="16"/>
        <v>5967.8009320000001</v>
      </c>
      <c r="O71" s="2">
        <f t="shared" si="10"/>
        <v>11935.601864</v>
      </c>
      <c r="P71" s="11">
        <f t="shared" si="11"/>
        <v>17903.402796000002</v>
      </c>
      <c r="Q71" s="11">
        <f t="shared" si="12"/>
        <v>23871.203728</v>
      </c>
      <c r="R71" s="11">
        <f t="shared" si="13"/>
        <v>29839.004659999999</v>
      </c>
      <c r="S71" s="11">
        <f t="shared" si="14"/>
        <v>35806.805592000004</v>
      </c>
    </row>
    <row r="72" spans="2:19">
      <c r="B72" s="10" t="s">
        <v>9</v>
      </c>
      <c r="C72" t="s">
        <v>84</v>
      </c>
      <c r="D72" t="s">
        <v>15</v>
      </c>
      <c r="E72">
        <v>547</v>
      </c>
      <c r="G72">
        <v>40</v>
      </c>
      <c r="H72">
        <f t="shared" si="17"/>
        <v>547</v>
      </c>
      <c r="I72" s="11">
        <f>(H72*10.33)*0.2</f>
        <v>1130.1020000000001</v>
      </c>
      <c r="J72" s="11">
        <f>((H72*10.33)*8.3%)*0.2</f>
        <v>93.798466000000019</v>
      </c>
      <c r="K72">
        <v>630</v>
      </c>
      <c r="L72" s="6"/>
      <c r="M72" s="12">
        <v>250</v>
      </c>
      <c r="N72" s="2">
        <f t="shared" si="16"/>
        <v>8415.6018640000002</v>
      </c>
      <c r="O72" s="2">
        <f t="shared" si="10"/>
        <v>16831.203728</v>
      </c>
      <c r="P72" s="11">
        <f t="shared" si="11"/>
        <v>25246.805592000001</v>
      </c>
      <c r="Q72" s="11">
        <f t="shared" si="12"/>
        <v>33662.407456000001</v>
      </c>
      <c r="R72" s="11">
        <f t="shared" si="13"/>
        <v>42078.009319999997</v>
      </c>
      <c r="S72" s="11">
        <f t="shared" si="14"/>
        <v>50493.611184000001</v>
      </c>
    </row>
    <row r="73" spans="2:19">
      <c r="B73" s="10" t="s">
        <v>9</v>
      </c>
      <c r="C73" t="s">
        <v>82</v>
      </c>
      <c r="D73" t="s">
        <v>15</v>
      </c>
      <c r="E73">
        <v>547</v>
      </c>
      <c r="G73">
        <v>40</v>
      </c>
      <c r="H73">
        <f t="shared" si="17"/>
        <v>547</v>
      </c>
      <c r="I73" s="11">
        <f>(H73*10.33)*0.3</f>
        <v>1695.153</v>
      </c>
      <c r="J73" s="11">
        <f>((H73*10.33)*8.3%)*0.3</f>
        <v>140.697699</v>
      </c>
      <c r="K73">
        <v>630</v>
      </c>
      <c r="L73" s="6"/>
      <c r="M73" s="12">
        <v>250</v>
      </c>
      <c r="N73" s="2">
        <f t="shared" si="16"/>
        <v>10863.402796</v>
      </c>
      <c r="O73" s="2">
        <f t="shared" si="10"/>
        <v>21726.805592000001</v>
      </c>
      <c r="P73" s="11">
        <f t="shared" si="11"/>
        <v>32590.208387999999</v>
      </c>
      <c r="Q73" s="11">
        <f t="shared" si="12"/>
        <v>43453.611184000001</v>
      </c>
      <c r="R73" s="11">
        <f t="shared" si="13"/>
        <v>54317.013980000003</v>
      </c>
      <c r="S73" s="11">
        <f t="shared" si="14"/>
        <v>65180.416775999998</v>
      </c>
    </row>
    <row r="74" spans="2:19">
      <c r="B74" s="10" t="s">
        <v>9</v>
      </c>
      <c r="C74" t="s">
        <v>85</v>
      </c>
      <c r="D74" t="s">
        <v>16</v>
      </c>
      <c r="E74">
        <v>611</v>
      </c>
      <c r="G74">
        <v>40</v>
      </c>
      <c r="H74">
        <f t="shared" si="17"/>
        <v>611</v>
      </c>
      <c r="I74" s="11">
        <f>(H74*10.33)*0.1</f>
        <v>631.16300000000001</v>
      </c>
      <c r="J74" s="11">
        <f>((H74*10.33)*8.3%)*0.1</f>
        <v>52.38652900000001</v>
      </c>
      <c r="K74">
        <v>630</v>
      </c>
      <c r="L74" s="6"/>
      <c r="M74" s="12">
        <v>250</v>
      </c>
      <c r="N74" s="2">
        <f t="shared" si="16"/>
        <v>6254.1981159999996</v>
      </c>
      <c r="O74" s="2">
        <f t="shared" si="10"/>
        <v>12508.396231999999</v>
      </c>
      <c r="P74" s="11">
        <f t="shared" si="11"/>
        <v>18762.594347999999</v>
      </c>
      <c r="Q74" s="11">
        <f t="shared" si="12"/>
        <v>25016.792463999998</v>
      </c>
      <c r="R74" s="11">
        <f t="shared" si="13"/>
        <v>31270.990579999998</v>
      </c>
      <c r="S74" s="11">
        <f t="shared" si="14"/>
        <v>37525.188695999997</v>
      </c>
    </row>
    <row r="75" spans="2:19">
      <c r="B75" s="10" t="s">
        <v>9</v>
      </c>
      <c r="C75" t="s">
        <v>84</v>
      </c>
      <c r="D75" t="s">
        <v>16</v>
      </c>
      <c r="E75">
        <v>611</v>
      </c>
      <c r="G75">
        <v>40</v>
      </c>
      <c r="H75">
        <f t="shared" si="17"/>
        <v>611</v>
      </c>
      <c r="I75" s="11">
        <f>(H75*10.33)*0.2</f>
        <v>1262.326</v>
      </c>
      <c r="J75" s="11">
        <f>((H75*10.33)*8.3%)*0.2</f>
        <v>104.77305800000002</v>
      </c>
      <c r="K75">
        <v>630</v>
      </c>
      <c r="L75" s="6"/>
      <c r="M75" s="12">
        <v>250</v>
      </c>
      <c r="N75" s="2">
        <f t="shared" si="16"/>
        <v>8988.3962319999991</v>
      </c>
      <c r="O75" s="2">
        <f t="shared" si="10"/>
        <v>17976.792463999998</v>
      </c>
      <c r="P75" s="11">
        <f t="shared" si="11"/>
        <v>26965.188695999997</v>
      </c>
      <c r="Q75" s="11">
        <f t="shared" si="12"/>
        <v>35953.584927999997</v>
      </c>
      <c r="R75" s="11">
        <f t="shared" si="13"/>
        <v>44941.981159999996</v>
      </c>
      <c r="S75" s="11">
        <f t="shared" si="14"/>
        <v>53930.377391999995</v>
      </c>
    </row>
    <row r="76" spans="2:19">
      <c r="B76" s="10" t="s">
        <v>9</v>
      </c>
      <c r="C76" t="s">
        <v>82</v>
      </c>
      <c r="D76" t="s">
        <v>16</v>
      </c>
      <c r="E76">
        <v>611</v>
      </c>
      <c r="G76">
        <v>40</v>
      </c>
      <c r="H76">
        <f t="shared" si="17"/>
        <v>611</v>
      </c>
      <c r="I76" s="11">
        <f>(H76*10.33)*0.3</f>
        <v>1893.489</v>
      </c>
      <c r="J76" s="11">
        <f>((H76*10.33)*8.3%)*0.3</f>
        <v>157.15958700000002</v>
      </c>
      <c r="K76">
        <v>630</v>
      </c>
      <c r="L76" s="6"/>
      <c r="M76" s="12">
        <v>250</v>
      </c>
      <c r="N76" s="2">
        <f t="shared" si="16"/>
        <v>11722.594348000001</v>
      </c>
      <c r="O76" s="2">
        <f t="shared" si="10"/>
        <v>23445.188696000001</v>
      </c>
      <c r="P76" s="11">
        <f t="shared" si="11"/>
        <v>35167.783044000003</v>
      </c>
      <c r="Q76" s="11">
        <f t="shared" si="12"/>
        <v>46890.377392000002</v>
      </c>
      <c r="R76" s="11">
        <f t="shared" si="13"/>
        <v>58612.971740000001</v>
      </c>
      <c r="S76" s="11">
        <f t="shared" si="14"/>
        <v>70335.566088000007</v>
      </c>
    </row>
    <row r="77" spans="2:19">
      <c r="B77" s="10" t="s">
        <v>9</v>
      </c>
      <c r="C77" t="s">
        <v>85</v>
      </c>
      <c r="D77" t="s">
        <v>17</v>
      </c>
      <c r="E77">
        <v>692</v>
      </c>
      <c r="G77">
        <v>40</v>
      </c>
      <c r="H77">
        <f t="shared" si="17"/>
        <v>692</v>
      </c>
      <c r="I77" s="11">
        <f>(H77*10.33)*0.1</f>
        <v>714.83600000000001</v>
      </c>
      <c r="J77" s="11">
        <f>((H77*10.33)*8.3%)*0.1</f>
        <v>59.331388000000004</v>
      </c>
      <c r="K77">
        <v>630</v>
      </c>
      <c r="L77">
        <v>70</v>
      </c>
      <c r="M77" s="12">
        <v>250</v>
      </c>
      <c r="N77" s="2">
        <f t="shared" si="16"/>
        <v>6896.6695520000003</v>
      </c>
      <c r="O77" s="2">
        <f t="shared" si="10"/>
        <v>13793.339104000001</v>
      </c>
      <c r="P77" s="11">
        <f t="shared" si="11"/>
        <v>20690.008656000002</v>
      </c>
      <c r="Q77" s="11">
        <f t="shared" si="12"/>
        <v>27586.678208000001</v>
      </c>
      <c r="R77" s="11">
        <f t="shared" si="13"/>
        <v>34483.347760000004</v>
      </c>
      <c r="S77" s="5">
        <f t="shared" si="14"/>
        <v>41380.017312000004</v>
      </c>
    </row>
    <row r="78" spans="2:19">
      <c r="B78" s="10" t="s">
        <v>9</v>
      </c>
      <c r="C78" t="s">
        <v>84</v>
      </c>
      <c r="D78" t="s">
        <v>17</v>
      </c>
      <c r="E78">
        <v>692</v>
      </c>
      <c r="G78">
        <v>40</v>
      </c>
      <c r="H78">
        <f t="shared" si="17"/>
        <v>692</v>
      </c>
      <c r="I78" s="11">
        <f>(H78*10.33)*0.2</f>
        <v>1429.672</v>
      </c>
      <c r="J78" s="11">
        <f>((H78*10.33)*8.3%)*0.2</f>
        <v>118.66277600000001</v>
      </c>
      <c r="K78">
        <v>630</v>
      </c>
      <c r="L78">
        <v>70</v>
      </c>
      <c r="M78" s="12">
        <v>250</v>
      </c>
      <c r="N78" s="2">
        <f t="shared" si="16"/>
        <v>9993.3391040000006</v>
      </c>
      <c r="O78" s="2">
        <f t="shared" si="10"/>
        <v>19986.678208000001</v>
      </c>
      <c r="P78" s="11">
        <f t="shared" si="11"/>
        <v>29980.017312000004</v>
      </c>
      <c r="Q78" s="11">
        <f t="shared" si="12"/>
        <v>39973.356416000002</v>
      </c>
      <c r="R78" s="11">
        <f t="shared" si="13"/>
        <v>49966.695520000001</v>
      </c>
      <c r="S78" s="5">
        <f t="shared" si="14"/>
        <v>59960.034624000007</v>
      </c>
    </row>
    <row r="79" spans="2:19">
      <c r="B79" s="10" t="s">
        <v>9</v>
      </c>
      <c r="C79" t="s">
        <v>82</v>
      </c>
      <c r="D79" t="s">
        <v>17</v>
      </c>
      <c r="E79">
        <v>692</v>
      </c>
      <c r="G79">
        <v>40</v>
      </c>
      <c r="H79">
        <f t="shared" si="17"/>
        <v>692</v>
      </c>
      <c r="I79" s="11">
        <f>(H79*10.33)*0.3</f>
        <v>2144.5079999999998</v>
      </c>
      <c r="J79" s="11">
        <f>((H79*10.33)*8.3%)*0.3</f>
        <v>177.99416400000001</v>
      </c>
      <c r="K79">
        <v>630</v>
      </c>
      <c r="L79">
        <v>70</v>
      </c>
      <c r="M79" s="12">
        <v>250</v>
      </c>
      <c r="N79" s="2">
        <f t="shared" si="16"/>
        <v>13090.008656</v>
      </c>
      <c r="O79" s="2">
        <f t="shared" si="10"/>
        <v>26180.017312</v>
      </c>
      <c r="P79" s="11">
        <f t="shared" si="11"/>
        <v>39270.025968000002</v>
      </c>
      <c r="Q79" s="11">
        <f t="shared" si="12"/>
        <v>52360.034624</v>
      </c>
      <c r="R79" s="11">
        <f t="shared" si="13"/>
        <v>65450.043279999998</v>
      </c>
      <c r="S79" s="5">
        <f t="shared" si="14"/>
        <v>78540.051936000003</v>
      </c>
    </row>
    <row r="80" spans="2:19">
      <c r="B80" s="10" t="s">
        <v>9</v>
      </c>
      <c r="C80" t="s">
        <v>85</v>
      </c>
      <c r="D80" t="s">
        <v>18</v>
      </c>
      <c r="E80">
        <v>802</v>
      </c>
      <c r="G80">
        <v>40</v>
      </c>
      <c r="H80">
        <f t="shared" si="17"/>
        <v>802</v>
      </c>
      <c r="I80" s="11">
        <f>(H80*10.33)*0.1</f>
        <v>828.46600000000001</v>
      </c>
      <c r="J80" s="11">
        <f>((H80*10.33)*8.3%)*0.1</f>
        <v>68.762678000000008</v>
      </c>
      <c r="K80">
        <v>630</v>
      </c>
      <c r="L80">
        <v>70</v>
      </c>
      <c r="M80" s="12">
        <v>250</v>
      </c>
      <c r="N80" s="2">
        <f t="shared" si="16"/>
        <v>7388.9147119999998</v>
      </c>
      <c r="O80" s="2">
        <f t="shared" si="10"/>
        <v>14777.829424</v>
      </c>
      <c r="P80" s="11">
        <f t="shared" si="11"/>
        <v>22166.744136000001</v>
      </c>
      <c r="Q80" s="11">
        <f t="shared" si="12"/>
        <v>29555.658847999999</v>
      </c>
      <c r="R80" s="5">
        <f t="shared" si="13"/>
        <v>36944.573559999997</v>
      </c>
      <c r="S80" s="5">
        <f t="shared" si="14"/>
        <v>44333.488272000002</v>
      </c>
    </row>
    <row r="81" spans="2:19">
      <c r="B81" s="10" t="s">
        <v>9</v>
      </c>
      <c r="C81" t="s">
        <v>84</v>
      </c>
      <c r="D81" t="s">
        <v>18</v>
      </c>
      <c r="E81">
        <v>802</v>
      </c>
      <c r="G81">
        <v>40</v>
      </c>
      <c r="H81">
        <f t="shared" si="17"/>
        <v>802</v>
      </c>
      <c r="I81" s="11">
        <f>(H81*10.33)*0.2</f>
        <v>1656.932</v>
      </c>
      <c r="J81" s="11">
        <f>((H81*10.33)*8.3%)*0.2</f>
        <v>137.52535600000002</v>
      </c>
      <c r="K81">
        <v>630</v>
      </c>
      <c r="L81">
        <v>70</v>
      </c>
      <c r="M81" s="12">
        <v>250</v>
      </c>
      <c r="N81" s="2">
        <f t="shared" si="16"/>
        <v>10977.829424</v>
      </c>
      <c r="O81" s="2">
        <f t="shared" si="10"/>
        <v>21955.658847999999</v>
      </c>
      <c r="P81" s="11">
        <f t="shared" si="11"/>
        <v>32933.488272000002</v>
      </c>
      <c r="Q81" s="11">
        <f t="shared" si="12"/>
        <v>43911.317695999998</v>
      </c>
      <c r="R81" s="5">
        <f t="shared" si="13"/>
        <v>54889.147119999994</v>
      </c>
      <c r="S81" s="5">
        <f t="shared" si="14"/>
        <v>65866.976544000005</v>
      </c>
    </row>
    <row r="82" spans="2:19">
      <c r="B82" s="10" t="s">
        <v>9</v>
      </c>
      <c r="C82" t="s">
        <v>82</v>
      </c>
      <c r="D82" t="s">
        <v>18</v>
      </c>
      <c r="E82">
        <v>802</v>
      </c>
      <c r="G82">
        <v>40</v>
      </c>
      <c r="H82">
        <f t="shared" si="17"/>
        <v>802</v>
      </c>
      <c r="I82" s="11">
        <f>(H82*10.33)*0.3</f>
        <v>2485.3979999999997</v>
      </c>
      <c r="J82" s="11">
        <f>((H82*10.33)*8.3%)*0.3</f>
        <v>206.28803400000001</v>
      </c>
      <c r="K82">
        <v>630</v>
      </c>
      <c r="L82">
        <v>70</v>
      </c>
      <c r="M82" s="12">
        <v>250</v>
      </c>
      <c r="N82" s="2">
        <f t="shared" si="16"/>
        <v>14566.744135999999</v>
      </c>
      <c r="O82" s="2">
        <f t="shared" si="10"/>
        <v>29133.488271999999</v>
      </c>
      <c r="P82" s="11">
        <f t="shared" si="11"/>
        <v>43700.232407999996</v>
      </c>
      <c r="Q82" s="11">
        <f t="shared" si="12"/>
        <v>58266.976543999997</v>
      </c>
      <c r="R82" s="5">
        <f t="shared" si="13"/>
        <v>72833.720679999999</v>
      </c>
      <c r="S82" s="5">
        <f t="shared" si="14"/>
        <v>87400.464815999992</v>
      </c>
    </row>
    <row r="83" spans="2:19">
      <c r="B83" s="10" t="s">
        <v>9</v>
      </c>
      <c r="C83" t="s">
        <v>85</v>
      </c>
      <c r="D83" t="s">
        <v>19</v>
      </c>
      <c r="E83">
        <v>847</v>
      </c>
      <c r="G83">
        <v>40</v>
      </c>
      <c r="H83">
        <f t="shared" si="17"/>
        <v>847</v>
      </c>
      <c r="I83" s="11">
        <f>(H83*10.33)*0.1</f>
        <v>874.95100000000002</v>
      </c>
      <c r="J83" s="11">
        <f>((H83*10.33)*8.3%)*0.1</f>
        <v>72.620933000000008</v>
      </c>
      <c r="K83">
        <v>630</v>
      </c>
      <c r="L83">
        <v>70</v>
      </c>
      <c r="M83" s="12">
        <v>250</v>
      </c>
      <c r="N83" s="2">
        <f t="shared" si="16"/>
        <v>7590.2877320000007</v>
      </c>
      <c r="O83" s="2">
        <f t="shared" si="10"/>
        <v>15180.575464000001</v>
      </c>
      <c r="P83" s="11">
        <f t="shared" si="11"/>
        <v>22770.863196000002</v>
      </c>
      <c r="Q83" s="11">
        <f t="shared" si="12"/>
        <v>30361.150928000003</v>
      </c>
      <c r="R83" s="5">
        <f t="shared" si="13"/>
        <v>37951.43866</v>
      </c>
      <c r="S83" s="5">
        <f t="shared" si="14"/>
        <v>45541.726392000004</v>
      </c>
    </row>
    <row r="84" spans="2:19">
      <c r="B84" s="10" t="s">
        <v>9</v>
      </c>
      <c r="C84" t="s">
        <v>84</v>
      </c>
      <c r="D84" t="s">
        <v>19</v>
      </c>
      <c r="E84">
        <v>847</v>
      </c>
      <c r="G84">
        <v>40</v>
      </c>
      <c r="H84">
        <f t="shared" si="17"/>
        <v>847</v>
      </c>
      <c r="I84" s="11">
        <f>(H84*10.33)*0.2</f>
        <v>1749.902</v>
      </c>
      <c r="J84" s="11">
        <f>((H84*10.33)*8.3%)*0.2</f>
        <v>145.24186600000002</v>
      </c>
      <c r="K84">
        <v>630</v>
      </c>
      <c r="L84">
        <v>70</v>
      </c>
      <c r="M84" s="12">
        <v>250</v>
      </c>
      <c r="N84" s="2">
        <f t="shared" si="16"/>
        <v>11380.575464000001</v>
      </c>
      <c r="O84" s="2">
        <f t="shared" si="10"/>
        <v>22761.150928000003</v>
      </c>
      <c r="P84" s="11">
        <f t="shared" si="11"/>
        <v>34141.726392000004</v>
      </c>
      <c r="Q84" s="11">
        <f t="shared" si="12"/>
        <v>45522.301856000006</v>
      </c>
      <c r="R84" s="5">
        <f t="shared" si="13"/>
        <v>56902.877320000007</v>
      </c>
      <c r="S84" s="5">
        <f t="shared" si="14"/>
        <v>68283.452784000008</v>
      </c>
    </row>
    <row r="85" spans="2:19">
      <c r="B85" s="10" t="s">
        <v>9</v>
      </c>
      <c r="C85" t="s">
        <v>82</v>
      </c>
      <c r="D85" t="s">
        <v>19</v>
      </c>
      <c r="E85">
        <v>847</v>
      </c>
      <c r="G85">
        <v>40</v>
      </c>
      <c r="H85">
        <f t="shared" si="17"/>
        <v>847</v>
      </c>
      <c r="I85" s="11">
        <f>(H85*10.33)*0.3</f>
        <v>2624.8530000000001</v>
      </c>
      <c r="J85" s="11">
        <f>((H85*10.33)*8.3%)*0.3</f>
        <v>217.862799</v>
      </c>
      <c r="K85">
        <v>630</v>
      </c>
      <c r="L85">
        <v>70</v>
      </c>
      <c r="M85" s="12">
        <v>250</v>
      </c>
      <c r="N85" s="2">
        <f t="shared" si="16"/>
        <v>15170.863196</v>
      </c>
      <c r="O85" s="2">
        <f t="shared" si="10"/>
        <v>30341.726392</v>
      </c>
      <c r="P85" s="11">
        <f t="shared" si="11"/>
        <v>45512.589588000003</v>
      </c>
      <c r="Q85" s="11">
        <f t="shared" si="12"/>
        <v>60683.452784000001</v>
      </c>
      <c r="R85" s="5">
        <f t="shared" si="13"/>
        <v>75854.315979999999</v>
      </c>
      <c r="S85" s="5">
        <f t="shared" si="14"/>
        <v>91025.179176000005</v>
      </c>
    </row>
    <row r="86" spans="2:19">
      <c r="B86" s="10" t="s">
        <v>10</v>
      </c>
      <c r="C86" t="s">
        <v>85</v>
      </c>
      <c r="D86" t="s">
        <v>13</v>
      </c>
      <c r="E86">
        <v>415</v>
      </c>
      <c r="G86">
        <v>40</v>
      </c>
      <c r="H86">
        <f>E86+F86</f>
        <v>415</v>
      </c>
      <c r="I86" s="11">
        <f>(H86*10.33)*0.1</f>
        <v>428.69499999999999</v>
      </c>
      <c r="J86" s="11">
        <f>((H86*10.33)*8.3%)*0.1</f>
        <v>35.581685</v>
      </c>
      <c r="K86" s="6"/>
      <c r="L86" s="6"/>
      <c r="M86" s="12">
        <v>35</v>
      </c>
      <c r="N86" s="2">
        <f>SUM($I86:$M86)*4</f>
        <v>1997.1067399999999</v>
      </c>
      <c r="O86" s="2">
        <f t="shared" si="10"/>
        <v>3994.2134799999999</v>
      </c>
      <c r="P86" s="11">
        <f t="shared" si="11"/>
        <v>5991.3202199999996</v>
      </c>
      <c r="Q86" s="11">
        <f t="shared" si="12"/>
        <v>7988.4269599999998</v>
      </c>
      <c r="R86" s="11">
        <f t="shared" si="13"/>
        <v>9985.5337</v>
      </c>
      <c r="S86" s="11">
        <f t="shared" si="14"/>
        <v>11982.640439999999</v>
      </c>
    </row>
    <row r="87" spans="2:19">
      <c r="B87" s="10" t="s">
        <v>10</v>
      </c>
      <c r="C87" t="s">
        <v>84</v>
      </c>
      <c r="D87" t="s">
        <v>13</v>
      </c>
      <c r="E87">
        <v>415</v>
      </c>
      <c r="G87">
        <v>40</v>
      </c>
      <c r="H87">
        <f>E87+F87</f>
        <v>415</v>
      </c>
      <c r="I87" s="11">
        <f>(H87*10.33)*0.2</f>
        <v>857.39</v>
      </c>
      <c r="J87" s="11">
        <f>((H87*10.33)*8.3%)*0.2</f>
        <v>71.16337</v>
      </c>
      <c r="K87" s="6"/>
      <c r="L87" s="6"/>
      <c r="M87" s="12">
        <v>35</v>
      </c>
      <c r="N87" s="2">
        <f t="shared" ref="N87:N106" si="18">SUM($I87:$M87)*4</f>
        <v>3854.2134799999999</v>
      </c>
      <c r="O87" s="2">
        <f t="shared" si="10"/>
        <v>7708.4269599999998</v>
      </c>
      <c r="P87" s="11">
        <f t="shared" si="11"/>
        <v>11562.640439999999</v>
      </c>
      <c r="Q87" s="11">
        <f t="shared" si="12"/>
        <v>15416.85392</v>
      </c>
      <c r="R87" s="11">
        <f t="shared" si="13"/>
        <v>19271.0674</v>
      </c>
      <c r="S87" s="11">
        <f t="shared" si="14"/>
        <v>23125.280879999998</v>
      </c>
    </row>
    <row r="88" spans="2:19">
      <c r="B88" s="10" t="s">
        <v>10</v>
      </c>
      <c r="C88" t="s">
        <v>82</v>
      </c>
      <c r="D88" t="s">
        <v>13</v>
      </c>
      <c r="E88">
        <v>415</v>
      </c>
      <c r="G88">
        <v>40</v>
      </c>
      <c r="H88">
        <f t="shared" ref="H88:H106" si="19">E88+F88</f>
        <v>415</v>
      </c>
      <c r="I88" s="11">
        <f>(H88*10.33)*0.3</f>
        <v>1286.0849999999998</v>
      </c>
      <c r="J88" s="11">
        <f>((H88*10.33)*8.3%)*0.3</f>
        <v>106.74505499999999</v>
      </c>
      <c r="K88" s="6"/>
      <c r="L88" s="6"/>
      <c r="M88" s="12">
        <v>35</v>
      </c>
      <c r="N88" s="2">
        <f t="shared" si="18"/>
        <v>5711.3202199999996</v>
      </c>
      <c r="O88" s="2">
        <f t="shared" si="10"/>
        <v>11422.640439999999</v>
      </c>
      <c r="P88" s="11">
        <f t="shared" si="11"/>
        <v>17133.960659999997</v>
      </c>
      <c r="Q88" s="11">
        <f t="shared" si="12"/>
        <v>22845.280879999998</v>
      </c>
      <c r="R88" s="11">
        <f t="shared" si="13"/>
        <v>28556.6011</v>
      </c>
      <c r="S88" s="11">
        <f t="shared" si="14"/>
        <v>34267.921319999994</v>
      </c>
    </row>
    <row r="89" spans="2:19">
      <c r="B89" s="10" t="s">
        <v>10</v>
      </c>
      <c r="C89" t="s">
        <v>85</v>
      </c>
      <c r="D89" t="s">
        <v>14</v>
      </c>
      <c r="E89">
        <v>482</v>
      </c>
      <c r="G89">
        <v>40</v>
      </c>
      <c r="H89">
        <f t="shared" si="19"/>
        <v>482</v>
      </c>
      <c r="I89" s="11">
        <f>(H89*10.33)*0.1</f>
        <v>497.90600000000006</v>
      </c>
      <c r="J89" s="11">
        <f>((H89*10.33)*8.3%)*0.1</f>
        <v>41.326198000000005</v>
      </c>
      <c r="K89" s="6"/>
      <c r="L89" s="6"/>
      <c r="M89" s="12">
        <v>35</v>
      </c>
      <c r="N89" s="2">
        <f t="shared" si="18"/>
        <v>2296.9287920000002</v>
      </c>
      <c r="O89" s="2">
        <f t="shared" si="10"/>
        <v>4593.8575840000003</v>
      </c>
      <c r="P89" s="11">
        <f t="shared" si="11"/>
        <v>6890.786376</v>
      </c>
      <c r="Q89" s="11">
        <f t="shared" si="12"/>
        <v>9187.7151680000006</v>
      </c>
      <c r="R89" s="11">
        <f t="shared" si="13"/>
        <v>11484.643960000001</v>
      </c>
      <c r="S89" s="11">
        <f t="shared" si="14"/>
        <v>13781.572752</v>
      </c>
    </row>
    <row r="90" spans="2:19">
      <c r="B90" s="10" t="s">
        <v>10</v>
      </c>
      <c r="C90" t="s">
        <v>84</v>
      </c>
      <c r="D90" t="s">
        <v>14</v>
      </c>
      <c r="E90">
        <v>482</v>
      </c>
      <c r="G90">
        <v>40</v>
      </c>
      <c r="H90">
        <f t="shared" si="19"/>
        <v>482</v>
      </c>
      <c r="I90" s="11">
        <f>(H90*10.33)*0.2</f>
        <v>995.81200000000013</v>
      </c>
      <c r="J90" s="11">
        <f>((H90*10.33)*8.3%)*0.2</f>
        <v>82.65239600000001</v>
      </c>
      <c r="K90" s="6"/>
      <c r="L90" s="6"/>
      <c r="M90" s="12">
        <v>35</v>
      </c>
      <c r="N90" s="2">
        <f t="shared" si="18"/>
        <v>4453.8575840000003</v>
      </c>
      <c r="O90" s="2">
        <f t="shared" si="10"/>
        <v>8907.7151680000006</v>
      </c>
      <c r="P90" s="11">
        <f t="shared" si="11"/>
        <v>13361.572752</v>
      </c>
      <c r="Q90" s="11">
        <f t="shared" si="12"/>
        <v>17815.430336000001</v>
      </c>
      <c r="R90" s="11">
        <f t="shared" si="13"/>
        <v>22269.287920000002</v>
      </c>
      <c r="S90" s="11">
        <f t="shared" si="14"/>
        <v>26723.145504</v>
      </c>
    </row>
    <row r="91" spans="2:19">
      <c r="B91" s="10" t="s">
        <v>10</v>
      </c>
      <c r="C91" t="s">
        <v>82</v>
      </c>
      <c r="D91" t="s">
        <v>14</v>
      </c>
      <c r="E91">
        <v>482</v>
      </c>
      <c r="G91">
        <v>40</v>
      </c>
      <c r="H91">
        <f t="shared" si="19"/>
        <v>482</v>
      </c>
      <c r="I91" s="11">
        <f>(H91*10.33)*0.3</f>
        <v>1493.7180000000001</v>
      </c>
      <c r="J91" s="11">
        <f>((H91*10.33)*8.3%)*0.3</f>
        <v>123.97859400000002</v>
      </c>
      <c r="K91" s="6"/>
      <c r="L91" s="6"/>
      <c r="M91" s="12">
        <v>35</v>
      </c>
      <c r="N91" s="2">
        <f t="shared" si="18"/>
        <v>6610.786376</v>
      </c>
      <c r="O91" s="2">
        <f t="shared" si="10"/>
        <v>13221.572752</v>
      </c>
      <c r="P91" s="11">
        <f t="shared" si="11"/>
        <v>19832.359128</v>
      </c>
      <c r="Q91" s="11">
        <f t="shared" si="12"/>
        <v>26443.145504</v>
      </c>
      <c r="R91" s="11">
        <f t="shared" si="13"/>
        <v>33053.931880000004</v>
      </c>
      <c r="S91" s="11">
        <f t="shared" si="14"/>
        <v>39664.718256</v>
      </c>
    </row>
    <row r="92" spans="2:19">
      <c r="B92" s="10" t="s">
        <v>10</v>
      </c>
      <c r="C92" t="s">
        <v>85</v>
      </c>
      <c r="D92" t="s">
        <v>15</v>
      </c>
      <c r="E92">
        <v>623</v>
      </c>
      <c r="G92">
        <v>40</v>
      </c>
      <c r="H92">
        <f t="shared" si="19"/>
        <v>623</v>
      </c>
      <c r="I92" s="11">
        <f>(H92*10.33)*0.1</f>
        <v>643.55900000000008</v>
      </c>
      <c r="J92" s="11">
        <f>((H92*10.33)*8.3%)*0.1</f>
        <v>53.415397000000013</v>
      </c>
      <c r="K92">
        <v>630</v>
      </c>
      <c r="L92" s="6"/>
      <c r="M92" s="12">
        <v>250</v>
      </c>
      <c r="N92" s="2">
        <f t="shared" si="18"/>
        <v>6307.8975879999998</v>
      </c>
      <c r="O92" s="2">
        <f t="shared" si="10"/>
        <v>12615.795176</v>
      </c>
      <c r="P92" s="11">
        <f t="shared" si="11"/>
        <v>18923.692763999999</v>
      </c>
      <c r="Q92" s="11">
        <f t="shared" si="12"/>
        <v>25231.590351999999</v>
      </c>
      <c r="R92" s="11">
        <f t="shared" si="13"/>
        <v>31539.487939999999</v>
      </c>
      <c r="S92" s="11">
        <f t="shared" si="14"/>
        <v>37847.385527999999</v>
      </c>
    </row>
    <row r="93" spans="2:19">
      <c r="B93" s="10" t="s">
        <v>10</v>
      </c>
      <c r="C93" t="s">
        <v>84</v>
      </c>
      <c r="D93" t="s">
        <v>15</v>
      </c>
      <c r="E93">
        <v>623</v>
      </c>
      <c r="G93">
        <v>40</v>
      </c>
      <c r="H93">
        <f t="shared" si="19"/>
        <v>623</v>
      </c>
      <c r="I93" s="11">
        <f>(H93*10.33)*0.2</f>
        <v>1287.1180000000002</v>
      </c>
      <c r="J93" s="11">
        <f>((H93*10.33)*8.3%)*0.2</f>
        <v>106.83079400000003</v>
      </c>
      <c r="K93">
        <v>630</v>
      </c>
      <c r="L93" s="6"/>
      <c r="M93" s="12">
        <v>250</v>
      </c>
      <c r="N93" s="2">
        <f t="shared" si="18"/>
        <v>9095.7951759999996</v>
      </c>
      <c r="O93" s="2">
        <f t="shared" si="10"/>
        <v>18191.590351999999</v>
      </c>
      <c r="P93" s="11">
        <f t="shared" si="11"/>
        <v>27287.385527999999</v>
      </c>
      <c r="Q93" s="11">
        <f t="shared" si="12"/>
        <v>36383.180703999999</v>
      </c>
      <c r="R93" s="11">
        <f t="shared" si="13"/>
        <v>45478.975879999998</v>
      </c>
      <c r="S93" s="11">
        <f t="shared" si="14"/>
        <v>54574.771055999998</v>
      </c>
    </row>
    <row r="94" spans="2:19">
      <c r="B94" s="10" t="s">
        <v>10</v>
      </c>
      <c r="C94" t="s">
        <v>82</v>
      </c>
      <c r="D94" t="s">
        <v>15</v>
      </c>
      <c r="E94">
        <v>623</v>
      </c>
      <c r="G94">
        <v>40</v>
      </c>
      <c r="H94">
        <f t="shared" si="19"/>
        <v>623</v>
      </c>
      <c r="I94" s="11">
        <f>(H94*10.33)*0.3</f>
        <v>1930.6769999999999</v>
      </c>
      <c r="J94" s="11">
        <f>((H94*10.33)*8.3%)*0.3</f>
        <v>160.24619100000001</v>
      </c>
      <c r="K94">
        <v>630</v>
      </c>
      <c r="L94" s="6"/>
      <c r="M94" s="12">
        <v>250</v>
      </c>
      <c r="N94" s="2">
        <f t="shared" si="18"/>
        <v>11883.692763999999</v>
      </c>
      <c r="O94" s="2">
        <f t="shared" si="10"/>
        <v>23767.385527999999</v>
      </c>
      <c r="P94" s="11">
        <f t="shared" si="11"/>
        <v>35651.078291999998</v>
      </c>
      <c r="Q94" s="11">
        <f t="shared" si="12"/>
        <v>47534.771055999998</v>
      </c>
      <c r="R94" s="11">
        <f t="shared" si="13"/>
        <v>59418.463819999997</v>
      </c>
      <c r="S94" s="11">
        <f t="shared" si="14"/>
        <v>71302.156583999997</v>
      </c>
    </row>
    <row r="95" spans="2:19">
      <c r="B95" s="10" t="s">
        <v>10</v>
      </c>
      <c r="C95" t="s">
        <v>85</v>
      </c>
      <c r="D95" t="s">
        <v>16</v>
      </c>
      <c r="E95">
        <v>696</v>
      </c>
      <c r="G95">
        <v>40</v>
      </c>
      <c r="H95">
        <f t="shared" si="19"/>
        <v>696</v>
      </c>
      <c r="I95" s="11">
        <f>(H95*10.33)*0.1</f>
        <v>718.96800000000007</v>
      </c>
      <c r="J95" s="11">
        <f>((H95*10.33)*8.3%)*0.1</f>
        <v>59.674344000000012</v>
      </c>
      <c r="K95">
        <v>630</v>
      </c>
      <c r="L95" s="6"/>
      <c r="M95" s="12">
        <v>250</v>
      </c>
      <c r="N95" s="2">
        <f t="shared" si="18"/>
        <v>6634.5693760000004</v>
      </c>
      <c r="O95" s="2">
        <f t="shared" si="10"/>
        <v>13269.138752000001</v>
      </c>
      <c r="P95" s="11">
        <f t="shared" si="11"/>
        <v>19903.708128000002</v>
      </c>
      <c r="Q95" s="11">
        <f t="shared" si="12"/>
        <v>26538.277504000001</v>
      </c>
      <c r="R95" s="11">
        <f t="shared" si="13"/>
        <v>33172.846880000005</v>
      </c>
      <c r="S95" s="11">
        <f t="shared" si="14"/>
        <v>39807.416256000004</v>
      </c>
    </row>
    <row r="96" spans="2:19">
      <c r="B96" s="10" t="s">
        <v>10</v>
      </c>
      <c r="C96" t="s">
        <v>84</v>
      </c>
      <c r="D96" t="s">
        <v>16</v>
      </c>
      <c r="E96">
        <v>696</v>
      </c>
      <c r="G96">
        <v>40</v>
      </c>
      <c r="H96">
        <f t="shared" si="19"/>
        <v>696</v>
      </c>
      <c r="I96" s="11">
        <f>(H96*10.33)*0.2</f>
        <v>1437.9360000000001</v>
      </c>
      <c r="J96" s="11">
        <f>((H96*10.33)*8.3%)*0.2</f>
        <v>119.34868800000002</v>
      </c>
      <c r="K96">
        <v>630</v>
      </c>
      <c r="L96" s="6"/>
      <c r="M96" s="12">
        <v>250</v>
      </c>
      <c r="N96" s="2">
        <f t="shared" si="18"/>
        <v>9749.1387520000007</v>
      </c>
      <c r="O96" s="2">
        <f t="shared" si="10"/>
        <v>19498.277504000001</v>
      </c>
      <c r="P96" s="11">
        <f t="shared" si="11"/>
        <v>29247.416256000004</v>
      </c>
      <c r="Q96" s="11">
        <f t="shared" si="12"/>
        <v>38996.555008000003</v>
      </c>
      <c r="R96" s="11">
        <f t="shared" si="13"/>
        <v>48745.693760000002</v>
      </c>
      <c r="S96" s="11">
        <f t="shared" si="14"/>
        <v>58494.832512000008</v>
      </c>
    </row>
    <row r="97" spans="2:19">
      <c r="B97" s="10" t="s">
        <v>10</v>
      </c>
      <c r="C97" t="s">
        <v>82</v>
      </c>
      <c r="D97" t="s">
        <v>16</v>
      </c>
      <c r="E97">
        <v>696</v>
      </c>
      <c r="G97">
        <v>40</v>
      </c>
      <c r="H97">
        <f t="shared" si="19"/>
        <v>696</v>
      </c>
      <c r="I97" s="11">
        <f>(H97*10.33)*0.3</f>
        <v>2156.904</v>
      </c>
      <c r="J97" s="11">
        <f>((H97*10.33)*8.3%)*0.3</f>
        <v>179.02303200000003</v>
      </c>
      <c r="K97">
        <v>630</v>
      </c>
      <c r="L97" s="6"/>
      <c r="M97" s="12">
        <v>250</v>
      </c>
      <c r="N97" s="2">
        <f t="shared" si="18"/>
        <v>12863.708128</v>
      </c>
      <c r="O97" s="2">
        <f t="shared" si="10"/>
        <v>25727.416256</v>
      </c>
      <c r="P97" s="11">
        <f t="shared" si="11"/>
        <v>38591.124384000002</v>
      </c>
      <c r="Q97" s="11">
        <f t="shared" si="12"/>
        <v>51454.832512000001</v>
      </c>
      <c r="R97" s="11">
        <f t="shared" si="13"/>
        <v>64318.540639999999</v>
      </c>
      <c r="S97" s="11">
        <f t="shared" si="14"/>
        <v>77182.248768000005</v>
      </c>
    </row>
    <row r="98" spans="2:19">
      <c r="B98" s="10" t="s">
        <v>10</v>
      </c>
      <c r="C98" t="s">
        <v>85</v>
      </c>
      <c r="D98" t="s">
        <v>17</v>
      </c>
      <c r="E98">
        <v>800</v>
      </c>
      <c r="G98">
        <v>40</v>
      </c>
      <c r="H98">
        <f t="shared" si="19"/>
        <v>800</v>
      </c>
      <c r="I98" s="11">
        <f>(H98*10.33)*0.1</f>
        <v>826.40000000000009</v>
      </c>
      <c r="J98" s="11">
        <f>((H98*10.33)*8.3%)*0.1</f>
        <v>68.591200000000001</v>
      </c>
      <c r="K98">
        <v>630</v>
      </c>
      <c r="L98">
        <v>70</v>
      </c>
      <c r="M98" s="12">
        <v>250</v>
      </c>
      <c r="N98" s="2">
        <f t="shared" si="18"/>
        <v>7379.9647999999997</v>
      </c>
      <c r="O98" s="2">
        <f t="shared" si="10"/>
        <v>14759.929599999999</v>
      </c>
      <c r="P98" s="11">
        <f t="shared" si="11"/>
        <v>22139.894399999997</v>
      </c>
      <c r="Q98" s="11">
        <f t="shared" si="12"/>
        <v>29519.859199999999</v>
      </c>
      <c r="R98" s="11">
        <f t="shared" si="13"/>
        <v>36899.824000000001</v>
      </c>
      <c r="S98" s="11">
        <f t="shared" si="14"/>
        <v>44279.788799999995</v>
      </c>
    </row>
    <row r="99" spans="2:19">
      <c r="B99" s="10" t="s">
        <v>10</v>
      </c>
      <c r="C99" t="s">
        <v>84</v>
      </c>
      <c r="D99" t="s">
        <v>17</v>
      </c>
      <c r="E99">
        <v>800</v>
      </c>
      <c r="G99">
        <v>40</v>
      </c>
      <c r="H99">
        <f t="shared" si="19"/>
        <v>800</v>
      </c>
      <c r="I99" s="11">
        <f>(H99*10.33)*0.2</f>
        <v>1652.8000000000002</v>
      </c>
      <c r="J99" s="11">
        <f>((H99*10.33)*8.3%)*0.2</f>
        <v>137.1824</v>
      </c>
      <c r="K99">
        <v>630</v>
      </c>
      <c r="L99">
        <v>70</v>
      </c>
      <c r="M99" s="12">
        <v>250</v>
      </c>
      <c r="N99" s="2">
        <f t="shared" si="18"/>
        <v>10959.929599999999</v>
      </c>
      <c r="O99" s="2">
        <f t="shared" si="10"/>
        <v>21919.859199999999</v>
      </c>
      <c r="P99" s="11">
        <f t="shared" si="11"/>
        <v>32879.788799999995</v>
      </c>
      <c r="Q99" s="11">
        <f t="shared" si="12"/>
        <v>43839.718399999998</v>
      </c>
      <c r="R99" s="11">
        <f t="shared" si="13"/>
        <v>54799.648000000001</v>
      </c>
      <c r="S99" s="11">
        <f t="shared" si="14"/>
        <v>65759.57759999999</v>
      </c>
    </row>
    <row r="100" spans="2:19">
      <c r="B100" s="10" t="s">
        <v>10</v>
      </c>
      <c r="C100" t="s">
        <v>82</v>
      </c>
      <c r="D100" t="s">
        <v>17</v>
      </c>
      <c r="E100">
        <v>800</v>
      </c>
      <c r="G100">
        <v>40</v>
      </c>
      <c r="H100">
        <f t="shared" si="19"/>
        <v>800</v>
      </c>
      <c r="I100" s="11">
        <f>(H100*10.33)*0.3</f>
        <v>2479.1999999999998</v>
      </c>
      <c r="J100" s="11">
        <f>((H100*10.33)*8.3%)*0.3</f>
        <v>205.77360000000002</v>
      </c>
      <c r="K100">
        <v>630</v>
      </c>
      <c r="L100">
        <v>70</v>
      </c>
      <c r="M100" s="12">
        <v>250</v>
      </c>
      <c r="N100" s="2">
        <f t="shared" si="18"/>
        <v>14539.894399999999</v>
      </c>
      <c r="O100" s="2">
        <f t="shared" si="10"/>
        <v>29079.788799999998</v>
      </c>
      <c r="P100" s="11">
        <f t="shared" si="11"/>
        <v>43619.683199999999</v>
      </c>
      <c r="Q100" s="11">
        <f t="shared" si="12"/>
        <v>58159.577599999997</v>
      </c>
      <c r="R100" s="11">
        <f t="shared" si="13"/>
        <v>72699.471999999994</v>
      </c>
      <c r="S100" s="11">
        <f t="shared" si="14"/>
        <v>87239.366399999999</v>
      </c>
    </row>
    <row r="101" spans="2:19">
      <c r="B101" s="10" t="s">
        <v>10</v>
      </c>
      <c r="C101" t="s">
        <v>85</v>
      </c>
      <c r="D101" t="s">
        <v>18</v>
      </c>
      <c r="E101">
        <v>926</v>
      </c>
      <c r="G101">
        <v>40</v>
      </c>
      <c r="H101">
        <f t="shared" si="19"/>
        <v>926</v>
      </c>
      <c r="I101" s="11">
        <f>(H101*10.33)*0.1</f>
        <v>956.55799999999999</v>
      </c>
      <c r="J101" s="11">
        <f>((H101*10.33)*8.3%)*0.1</f>
        <v>79.394314000000008</v>
      </c>
      <c r="K101">
        <v>630</v>
      </c>
      <c r="L101">
        <v>70</v>
      </c>
      <c r="M101" s="12">
        <v>250</v>
      </c>
      <c r="N101" s="2">
        <f t="shared" si="18"/>
        <v>7943.8092560000005</v>
      </c>
      <c r="O101" s="2">
        <f t="shared" si="10"/>
        <v>15887.618512000001</v>
      </c>
      <c r="P101" s="11">
        <f t="shared" si="11"/>
        <v>23831.427768000001</v>
      </c>
      <c r="Q101" s="11">
        <f t="shared" si="12"/>
        <v>31775.237024000002</v>
      </c>
      <c r="R101" s="11">
        <f t="shared" si="13"/>
        <v>39719.046280000002</v>
      </c>
      <c r="S101" s="11">
        <f t="shared" si="14"/>
        <v>47662.855536000003</v>
      </c>
    </row>
    <row r="102" spans="2:19">
      <c r="B102" s="10" t="s">
        <v>10</v>
      </c>
      <c r="C102" t="s">
        <v>84</v>
      </c>
      <c r="D102" t="s">
        <v>18</v>
      </c>
      <c r="E102">
        <v>926</v>
      </c>
      <c r="G102">
        <v>40</v>
      </c>
      <c r="H102">
        <f t="shared" si="19"/>
        <v>926</v>
      </c>
      <c r="I102" s="11">
        <f>(H102*10.33)*0.2</f>
        <v>1913.116</v>
      </c>
      <c r="J102" s="11">
        <f>((H102*10.33)*8.3%)*0.2</f>
        <v>158.78862800000002</v>
      </c>
      <c r="K102">
        <v>630</v>
      </c>
      <c r="L102">
        <v>70</v>
      </c>
      <c r="M102" s="12">
        <v>250</v>
      </c>
      <c r="N102" s="2">
        <f t="shared" si="18"/>
        <v>12087.618512000001</v>
      </c>
      <c r="O102" s="2">
        <f t="shared" si="10"/>
        <v>24175.237024000002</v>
      </c>
      <c r="P102" s="11">
        <f t="shared" si="11"/>
        <v>36262.855536000003</v>
      </c>
      <c r="Q102" s="11">
        <f t="shared" si="12"/>
        <v>48350.474048000004</v>
      </c>
      <c r="R102" s="11">
        <f t="shared" si="13"/>
        <v>60438.092560000005</v>
      </c>
      <c r="S102" s="11">
        <f t="shared" si="14"/>
        <v>72525.711072000006</v>
      </c>
    </row>
    <row r="103" spans="2:19">
      <c r="B103" s="10" t="s">
        <v>10</v>
      </c>
      <c r="C103" t="s">
        <v>82</v>
      </c>
      <c r="D103" t="s">
        <v>18</v>
      </c>
      <c r="E103">
        <v>926</v>
      </c>
      <c r="G103">
        <v>40</v>
      </c>
      <c r="H103">
        <f t="shared" si="19"/>
        <v>926</v>
      </c>
      <c r="I103" s="11">
        <f>(H103*10.33)*0.3</f>
        <v>2869.674</v>
      </c>
      <c r="J103" s="11">
        <f>((H103*10.33)*8.3%)*0.3</f>
        <v>238.18294200000003</v>
      </c>
      <c r="K103">
        <v>630</v>
      </c>
      <c r="L103">
        <v>70</v>
      </c>
      <c r="M103" s="12">
        <v>250</v>
      </c>
      <c r="N103" s="2">
        <f t="shared" si="18"/>
        <v>16231.427768</v>
      </c>
      <c r="O103" s="2">
        <f t="shared" si="10"/>
        <v>32462.855535999999</v>
      </c>
      <c r="P103" s="11">
        <f t="shared" si="11"/>
        <v>48694.283303999997</v>
      </c>
      <c r="Q103" s="11">
        <f t="shared" si="12"/>
        <v>64925.711071999998</v>
      </c>
      <c r="R103" s="11">
        <f t="shared" si="13"/>
        <v>81157.13884</v>
      </c>
      <c r="S103" s="11">
        <f t="shared" si="14"/>
        <v>97388.566607999994</v>
      </c>
    </row>
    <row r="104" spans="2:19">
      <c r="B104" s="10" t="s">
        <v>10</v>
      </c>
      <c r="C104" t="s">
        <v>85</v>
      </c>
      <c r="D104" t="s">
        <v>19</v>
      </c>
      <c r="E104">
        <v>983</v>
      </c>
      <c r="G104">
        <v>40</v>
      </c>
      <c r="H104">
        <f t="shared" si="19"/>
        <v>983</v>
      </c>
      <c r="I104" s="11">
        <f>(H104*10.33)*0.1</f>
        <v>1015.439</v>
      </c>
      <c r="J104" s="11">
        <f>((H104*10.33)*8.3%)*0.1</f>
        <v>84.281436999999997</v>
      </c>
      <c r="K104">
        <v>630</v>
      </c>
      <c r="L104">
        <v>70</v>
      </c>
      <c r="M104" s="12">
        <v>250</v>
      </c>
      <c r="N104" s="2">
        <f t="shared" si="18"/>
        <v>8198.8817479999998</v>
      </c>
      <c r="O104" s="2">
        <f t="shared" si="10"/>
        <v>16397.763496</v>
      </c>
      <c r="P104" s="11">
        <f t="shared" si="11"/>
        <v>24596.645243999999</v>
      </c>
      <c r="Q104" s="11">
        <f t="shared" si="12"/>
        <v>32795.526991999999</v>
      </c>
      <c r="R104" s="11">
        <f t="shared" si="13"/>
        <v>40994.408739999999</v>
      </c>
      <c r="S104" s="11">
        <f t="shared" si="14"/>
        <v>49193.290487999999</v>
      </c>
    </row>
    <row r="105" spans="2:19">
      <c r="B105" s="10" t="s">
        <v>10</v>
      </c>
      <c r="C105" t="s">
        <v>84</v>
      </c>
      <c r="D105" t="s">
        <v>19</v>
      </c>
      <c r="E105">
        <v>983</v>
      </c>
      <c r="G105">
        <v>40</v>
      </c>
      <c r="H105">
        <f t="shared" si="19"/>
        <v>983</v>
      </c>
      <c r="I105" s="11">
        <f>(H105*10.33)*0.2</f>
        <v>2030.8779999999999</v>
      </c>
      <c r="J105" s="11">
        <f>((H105*10.33)*8.3%)*0.2</f>
        <v>168.56287399999999</v>
      </c>
      <c r="K105">
        <v>630</v>
      </c>
      <c r="L105">
        <v>70</v>
      </c>
      <c r="M105" s="12">
        <v>250</v>
      </c>
      <c r="N105" s="2">
        <f t="shared" si="18"/>
        <v>12597.763496</v>
      </c>
      <c r="O105" s="2">
        <f t="shared" si="10"/>
        <v>25195.526991999999</v>
      </c>
      <c r="P105" s="11">
        <f t="shared" si="11"/>
        <v>37793.290487999999</v>
      </c>
      <c r="Q105" s="11">
        <f t="shared" si="12"/>
        <v>50391.053983999998</v>
      </c>
      <c r="R105" s="11">
        <f t="shared" si="13"/>
        <v>62988.817479999998</v>
      </c>
      <c r="S105" s="11">
        <f t="shared" si="14"/>
        <v>75586.580975999997</v>
      </c>
    </row>
    <row r="106" spans="2:19">
      <c r="B106" s="10" t="s">
        <v>10</v>
      </c>
      <c r="C106" t="s">
        <v>82</v>
      </c>
      <c r="D106" t="s">
        <v>19</v>
      </c>
      <c r="E106">
        <v>983</v>
      </c>
      <c r="G106">
        <v>40</v>
      </c>
      <c r="H106">
        <f t="shared" si="19"/>
        <v>983</v>
      </c>
      <c r="I106" s="11">
        <f>(H106*10.33)*0.3</f>
        <v>3046.3169999999996</v>
      </c>
      <c r="J106" s="11">
        <f>((H106*10.33)*8.3%)*0.3</f>
        <v>252.84431099999998</v>
      </c>
      <c r="K106">
        <v>630</v>
      </c>
      <c r="L106">
        <v>70</v>
      </c>
      <c r="M106" s="12">
        <v>250</v>
      </c>
      <c r="N106" s="2">
        <f t="shared" si="18"/>
        <v>16996.645243999999</v>
      </c>
      <c r="O106" s="2">
        <f t="shared" si="10"/>
        <v>33993.290487999999</v>
      </c>
      <c r="P106" s="11">
        <f t="shared" si="11"/>
        <v>50989.935731999998</v>
      </c>
      <c r="Q106" s="11">
        <f t="shared" si="12"/>
        <v>67986.580975999997</v>
      </c>
      <c r="R106" s="11">
        <f t="shared" si="13"/>
        <v>84983.226219999997</v>
      </c>
      <c r="S106" s="11">
        <f t="shared" si="14"/>
        <v>101979.871464</v>
      </c>
    </row>
    <row r="107" spans="2:19">
      <c r="B107" s="10" t="s">
        <v>11</v>
      </c>
      <c r="C107" t="s">
        <v>85</v>
      </c>
      <c r="D107" t="s">
        <v>13</v>
      </c>
      <c r="E107">
        <v>445</v>
      </c>
      <c r="G107">
        <v>40</v>
      </c>
      <c r="H107">
        <f>E107+F107</f>
        <v>445</v>
      </c>
      <c r="I107" s="11">
        <f>(H107*10.33)*0.1</f>
        <v>459.68500000000006</v>
      </c>
      <c r="J107" s="11">
        <f>((H107*10.33)*8.3%)*0.1</f>
        <v>38.153855000000007</v>
      </c>
      <c r="K107" s="6"/>
      <c r="L107" s="6"/>
      <c r="M107" s="12">
        <v>35</v>
      </c>
      <c r="N107" s="2">
        <f>SUM($I107:$M107)*4</f>
        <v>2131.3554200000003</v>
      </c>
      <c r="O107" s="2">
        <f t="shared" si="10"/>
        <v>4262.7108400000006</v>
      </c>
      <c r="P107" s="11">
        <f t="shared" si="11"/>
        <v>6394.0662600000014</v>
      </c>
      <c r="Q107" s="11">
        <f t="shared" si="12"/>
        <v>8525.4216800000013</v>
      </c>
      <c r="R107" s="11">
        <f t="shared" si="13"/>
        <v>10656.777100000001</v>
      </c>
      <c r="S107" s="11">
        <f t="shared" si="14"/>
        <v>12788.132520000003</v>
      </c>
    </row>
    <row r="108" spans="2:19">
      <c r="B108" s="10" t="s">
        <v>11</v>
      </c>
      <c r="C108" t="s">
        <v>84</v>
      </c>
      <c r="D108" t="s">
        <v>13</v>
      </c>
      <c r="E108">
        <v>445</v>
      </c>
      <c r="G108">
        <v>40</v>
      </c>
      <c r="H108">
        <f>E108+F108</f>
        <v>445</v>
      </c>
      <c r="I108" s="11">
        <f>(H108*10.33)*0.2</f>
        <v>919.37000000000012</v>
      </c>
      <c r="J108" s="11">
        <f>((H108*10.33)*8.3%)*0.2</f>
        <v>76.307710000000014</v>
      </c>
      <c r="K108" s="6"/>
      <c r="L108" s="6"/>
      <c r="M108" s="12">
        <v>35</v>
      </c>
      <c r="N108" s="2">
        <f t="shared" ref="N108:N148" si="20">SUM($I108:$M108)*4</f>
        <v>4122.7108400000006</v>
      </c>
      <c r="O108" s="2">
        <f t="shared" ref="O108:O148" si="21">SUM($I108:$M108)*8</f>
        <v>8245.4216800000013</v>
      </c>
      <c r="P108" s="11">
        <f t="shared" ref="P108:P148" si="22">SUM($I108:$M108)*12</f>
        <v>12368.132520000003</v>
      </c>
      <c r="Q108" s="11">
        <f t="shared" ref="Q108:Q148" si="23">SUM($I108:$M108)*16</f>
        <v>16490.843360000003</v>
      </c>
      <c r="R108" s="11">
        <f t="shared" ref="R108:R148" si="24">SUM($I108:$M108)*20</f>
        <v>20613.554200000002</v>
      </c>
      <c r="S108" s="11">
        <f t="shared" ref="S108:S148" si="25">SUM($I108:$M108)*24</f>
        <v>24736.265040000006</v>
      </c>
    </row>
    <row r="109" spans="2:19">
      <c r="B109" s="10" t="s">
        <v>11</v>
      </c>
      <c r="C109" t="s">
        <v>82</v>
      </c>
      <c r="D109" t="s">
        <v>13</v>
      </c>
      <c r="E109">
        <v>445</v>
      </c>
      <c r="G109">
        <v>40</v>
      </c>
      <c r="H109">
        <f t="shared" ref="H109:H127" si="26">E109+F109</f>
        <v>445</v>
      </c>
      <c r="I109" s="11">
        <f>(H109*10.33)*0.3</f>
        <v>1379.0550000000001</v>
      </c>
      <c r="J109" s="11">
        <f>((H109*10.33)*8.3%)*0.3</f>
        <v>114.46156500000001</v>
      </c>
      <c r="K109" s="6"/>
      <c r="L109" s="6"/>
      <c r="M109" s="12">
        <v>35</v>
      </c>
      <c r="N109" s="2">
        <f t="shared" si="20"/>
        <v>6114.0662600000005</v>
      </c>
      <c r="O109" s="2">
        <f t="shared" si="21"/>
        <v>12228.132520000001</v>
      </c>
      <c r="P109" s="11">
        <f t="shared" si="22"/>
        <v>18342.198780000002</v>
      </c>
      <c r="Q109" s="11">
        <f t="shared" si="23"/>
        <v>24456.265040000002</v>
      </c>
      <c r="R109" s="11">
        <f t="shared" si="24"/>
        <v>30570.331300000002</v>
      </c>
      <c r="S109" s="11">
        <f t="shared" si="25"/>
        <v>36684.397560000005</v>
      </c>
    </row>
    <row r="110" spans="2:19">
      <c r="B110" s="10" t="s">
        <v>11</v>
      </c>
      <c r="C110" t="s">
        <v>85</v>
      </c>
      <c r="D110" t="s">
        <v>14</v>
      </c>
      <c r="E110">
        <v>536</v>
      </c>
      <c r="G110">
        <v>40</v>
      </c>
      <c r="H110">
        <f t="shared" si="26"/>
        <v>536</v>
      </c>
      <c r="I110" s="11">
        <f>(H110*10.33)*0.1</f>
        <v>553.68799999999999</v>
      </c>
      <c r="J110" s="11">
        <f>((H110*10.33)*8.3%)*0.1</f>
        <v>45.956104000000011</v>
      </c>
      <c r="K110" s="6"/>
      <c r="L110" s="6"/>
      <c r="M110" s="12">
        <v>35</v>
      </c>
      <c r="N110" s="2">
        <f t="shared" si="20"/>
        <v>2538.5764159999999</v>
      </c>
      <c r="O110" s="2">
        <f t="shared" si="21"/>
        <v>5077.1528319999998</v>
      </c>
      <c r="P110" s="11">
        <f t="shared" si="22"/>
        <v>7615.7292479999996</v>
      </c>
      <c r="Q110" s="11">
        <f t="shared" si="23"/>
        <v>10154.305664</v>
      </c>
      <c r="R110" s="11">
        <f t="shared" si="24"/>
        <v>12692.882079999999</v>
      </c>
      <c r="S110" s="11">
        <f t="shared" si="25"/>
        <v>15231.458495999999</v>
      </c>
    </row>
    <row r="111" spans="2:19">
      <c r="B111" s="10" t="s">
        <v>11</v>
      </c>
      <c r="C111" t="s">
        <v>84</v>
      </c>
      <c r="D111" t="s">
        <v>14</v>
      </c>
      <c r="E111">
        <v>536</v>
      </c>
      <c r="G111">
        <v>40</v>
      </c>
      <c r="H111">
        <f t="shared" si="26"/>
        <v>536</v>
      </c>
      <c r="I111" s="11">
        <f>(H111*10.33)*0.2</f>
        <v>1107.376</v>
      </c>
      <c r="J111" s="11">
        <f>((H111*10.33)*8.3%)*0.2</f>
        <v>91.912208000000021</v>
      </c>
      <c r="K111" s="6"/>
      <c r="L111" s="6"/>
      <c r="M111" s="12">
        <v>35</v>
      </c>
      <c r="N111" s="2">
        <f t="shared" si="20"/>
        <v>4937.1528319999998</v>
      </c>
      <c r="O111" s="2">
        <f t="shared" si="21"/>
        <v>9874.3056639999995</v>
      </c>
      <c r="P111" s="11">
        <f t="shared" si="22"/>
        <v>14811.458495999999</v>
      </c>
      <c r="Q111" s="11">
        <f t="shared" si="23"/>
        <v>19748.611327999999</v>
      </c>
      <c r="R111" s="11">
        <f t="shared" si="24"/>
        <v>24685.764159999999</v>
      </c>
      <c r="S111" s="11">
        <f t="shared" si="25"/>
        <v>29622.916991999999</v>
      </c>
    </row>
    <row r="112" spans="2:19">
      <c r="B112" s="10" t="s">
        <v>11</v>
      </c>
      <c r="C112" t="s">
        <v>82</v>
      </c>
      <c r="D112" t="s">
        <v>14</v>
      </c>
      <c r="E112">
        <v>536</v>
      </c>
      <c r="G112">
        <v>40</v>
      </c>
      <c r="H112">
        <f t="shared" si="26"/>
        <v>536</v>
      </c>
      <c r="I112" s="11">
        <f>(H112*10.33)*0.3</f>
        <v>1661.0640000000001</v>
      </c>
      <c r="J112" s="11">
        <f>((H112*10.33)*8.3%)*0.3</f>
        <v>137.868312</v>
      </c>
      <c r="K112" s="6"/>
      <c r="L112" s="6"/>
      <c r="M112" s="12">
        <v>35</v>
      </c>
      <c r="N112" s="2">
        <f t="shared" si="20"/>
        <v>7335.7292480000006</v>
      </c>
      <c r="O112" s="2">
        <f t="shared" si="21"/>
        <v>14671.458496000001</v>
      </c>
      <c r="P112" s="11">
        <f t="shared" si="22"/>
        <v>22007.187744000003</v>
      </c>
      <c r="Q112" s="11">
        <f t="shared" si="23"/>
        <v>29342.916992000002</v>
      </c>
      <c r="R112" s="11">
        <f t="shared" si="24"/>
        <v>36678.646240000002</v>
      </c>
      <c r="S112" s="11">
        <f t="shared" si="25"/>
        <v>44014.375488000005</v>
      </c>
    </row>
    <row r="113" spans="2:19">
      <c r="B113" s="10" t="s">
        <v>11</v>
      </c>
      <c r="C113" t="s">
        <v>85</v>
      </c>
      <c r="D113" t="s">
        <v>15</v>
      </c>
      <c r="E113">
        <v>719</v>
      </c>
      <c r="G113">
        <v>40</v>
      </c>
      <c r="H113">
        <f t="shared" si="26"/>
        <v>719</v>
      </c>
      <c r="I113" s="11">
        <f>(H113*10.33)*0.1</f>
        <v>742.72700000000009</v>
      </c>
      <c r="J113" s="11">
        <f>((H113*10.33)*8.3%)*0.1</f>
        <v>61.646341000000007</v>
      </c>
      <c r="K113">
        <v>630</v>
      </c>
      <c r="L113" s="6"/>
      <c r="M113" s="12">
        <v>250</v>
      </c>
      <c r="N113" s="2">
        <f t="shared" si="20"/>
        <v>6737.4933639999999</v>
      </c>
      <c r="O113" s="2">
        <f t="shared" si="21"/>
        <v>13474.986728</v>
      </c>
      <c r="P113" s="11">
        <f t="shared" si="22"/>
        <v>20212.480091999998</v>
      </c>
      <c r="Q113" s="11">
        <f t="shared" si="23"/>
        <v>26949.973456</v>
      </c>
      <c r="R113" s="11">
        <f t="shared" si="24"/>
        <v>33687.466820000001</v>
      </c>
      <c r="S113" s="11">
        <f t="shared" si="25"/>
        <v>40424.960183999996</v>
      </c>
    </row>
    <row r="114" spans="2:19">
      <c r="B114" s="10" t="s">
        <v>11</v>
      </c>
      <c r="C114" t="s">
        <v>84</v>
      </c>
      <c r="D114" t="s">
        <v>15</v>
      </c>
      <c r="E114">
        <v>719</v>
      </c>
      <c r="G114">
        <v>40</v>
      </c>
      <c r="H114">
        <f t="shared" si="26"/>
        <v>719</v>
      </c>
      <c r="I114" s="11">
        <f>(H114*10.33)*0.2</f>
        <v>1485.4540000000002</v>
      </c>
      <c r="J114" s="11">
        <f>((H114*10.33)*8.3%)*0.2</f>
        <v>123.29268200000001</v>
      </c>
      <c r="K114">
        <v>630</v>
      </c>
      <c r="L114" s="6"/>
      <c r="M114" s="12">
        <v>250</v>
      </c>
      <c r="N114" s="2">
        <f t="shared" si="20"/>
        <v>9954.9867279999999</v>
      </c>
      <c r="O114" s="2">
        <f t="shared" si="21"/>
        <v>19909.973456</v>
      </c>
      <c r="P114" s="11">
        <f t="shared" si="22"/>
        <v>29864.960184</v>
      </c>
      <c r="Q114" s="11">
        <f t="shared" si="23"/>
        <v>39819.946911999999</v>
      </c>
      <c r="R114" s="11">
        <f t="shared" si="24"/>
        <v>49774.933640000003</v>
      </c>
      <c r="S114" s="11">
        <f t="shared" si="25"/>
        <v>59729.920367999999</v>
      </c>
    </row>
    <row r="115" spans="2:19">
      <c r="B115" s="10" t="s">
        <v>11</v>
      </c>
      <c r="C115" t="s">
        <v>82</v>
      </c>
      <c r="D115" t="s">
        <v>15</v>
      </c>
      <c r="E115">
        <v>719</v>
      </c>
      <c r="G115">
        <v>40</v>
      </c>
      <c r="H115">
        <f t="shared" si="26"/>
        <v>719</v>
      </c>
      <c r="I115" s="11">
        <f>(H115*10.33)*0.3</f>
        <v>2228.181</v>
      </c>
      <c r="J115" s="11">
        <f>((H115*10.33)*8.3%)*0.3</f>
        <v>184.93902300000002</v>
      </c>
      <c r="K115">
        <v>630</v>
      </c>
      <c r="L115" s="6"/>
      <c r="M115" s="12">
        <v>250</v>
      </c>
      <c r="N115" s="2">
        <f t="shared" si="20"/>
        <v>13172.480092</v>
      </c>
      <c r="O115" s="2">
        <f t="shared" si="21"/>
        <v>26344.960184</v>
      </c>
      <c r="P115" s="11">
        <f t="shared" si="22"/>
        <v>39517.440276000001</v>
      </c>
      <c r="Q115" s="11">
        <f t="shared" si="23"/>
        <v>52689.920367999999</v>
      </c>
      <c r="R115" s="11">
        <f t="shared" si="24"/>
        <v>65862.400460000004</v>
      </c>
      <c r="S115" s="11">
        <f t="shared" si="25"/>
        <v>79034.880552000002</v>
      </c>
    </row>
    <row r="116" spans="2:19">
      <c r="B116" s="10" t="s">
        <v>11</v>
      </c>
      <c r="C116" t="s">
        <v>85</v>
      </c>
      <c r="D116" t="s">
        <v>16</v>
      </c>
      <c r="E116">
        <v>805</v>
      </c>
      <c r="G116">
        <v>40</v>
      </c>
      <c r="H116">
        <f t="shared" si="26"/>
        <v>805</v>
      </c>
      <c r="I116" s="11">
        <f>(H116*10.33)*0.1</f>
        <v>831.56500000000005</v>
      </c>
      <c r="J116" s="11">
        <f>((H116*10.33)*8.3%)*0.1</f>
        <v>69.019895000000005</v>
      </c>
      <c r="K116">
        <v>630</v>
      </c>
      <c r="L116" s="6"/>
      <c r="M116" s="12">
        <v>250</v>
      </c>
      <c r="N116" s="2">
        <f t="shared" si="20"/>
        <v>7122.3395799999998</v>
      </c>
      <c r="O116" s="2">
        <f t="shared" si="21"/>
        <v>14244.67916</v>
      </c>
      <c r="P116" s="11">
        <f t="shared" si="22"/>
        <v>21367.01874</v>
      </c>
      <c r="Q116" s="11">
        <f t="shared" si="23"/>
        <v>28489.358319999999</v>
      </c>
      <c r="R116" s="11">
        <f t="shared" si="24"/>
        <v>35611.697899999999</v>
      </c>
      <c r="S116" s="11">
        <f t="shared" si="25"/>
        <v>42734.037479999999</v>
      </c>
    </row>
    <row r="117" spans="2:19">
      <c r="B117" s="10" t="s">
        <v>11</v>
      </c>
      <c r="C117" t="s">
        <v>84</v>
      </c>
      <c r="D117" t="s">
        <v>16</v>
      </c>
      <c r="E117">
        <v>805</v>
      </c>
      <c r="G117">
        <v>40</v>
      </c>
      <c r="H117">
        <f t="shared" si="26"/>
        <v>805</v>
      </c>
      <c r="I117" s="11">
        <f>(H117*10.33)*0.2</f>
        <v>1663.13</v>
      </c>
      <c r="J117" s="11">
        <f>((H117*10.33)*8.3%)*0.2</f>
        <v>138.03979000000001</v>
      </c>
      <c r="K117">
        <v>630</v>
      </c>
      <c r="L117" s="6"/>
      <c r="M117" s="12">
        <v>250</v>
      </c>
      <c r="N117" s="2">
        <f t="shared" si="20"/>
        <v>10724.67916</v>
      </c>
      <c r="O117" s="2">
        <f t="shared" si="21"/>
        <v>21449.358319999999</v>
      </c>
      <c r="P117" s="11">
        <f t="shared" si="22"/>
        <v>32174.037479999999</v>
      </c>
      <c r="Q117" s="11">
        <f t="shared" si="23"/>
        <v>42898.716639999999</v>
      </c>
      <c r="R117" s="11">
        <f t="shared" si="24"/>
        <v>53623.395799999998</v>
      </c>
      <c r="S117" s="11">
        <f t="shared" si="25"/>
        <v>64348.074959999998</v>
      </c>
    </row>
    <row r="118" spans="2:19">
      <c r="B118" s="10" t="s">
        <v>11</v>
      </c>
      <c r="C118" t="s">
        <v>82</v>
      </c>
      <c r="D118" t="s">
        <v>16</v>
      </c>
      <c r="E118">
        <v>805</v>
      </c>
      <c r="G118">
        <v>40</v>
      </c>
      <c r="H118">
        <f t="shared" si="26"/>
        <v>805</v>
      </c>
      <c r="I118" s="11">
        <f>(H118*10.33)*0.3</f>
        <v>2494.6949999999997</v>
      </c>
      <c r="J118" s="11">
        <f>((H118*10.33)*8.3%)*0.3</f>
        <v>207.05968499999997</v>
      </c>
      <c r="K118">
        <v>630</v>
      </c>
      <c r="L118" s="6"/>
      <c r="M118" s="12">
        <v>250</v>
      </c>
      <c r="N118" s="2">
        <f t="shared" si="20"/>
        <v>14327.01874</v>
      </c>
      <c r="O118" s="2">
        <f t="shared" si="21"/>
        <v>28654.037479999999</v>
      </c>
      <c r="P118" s="11">
        <f t="shared" si="22"/>
        <v>42981.056219999999</v>
      </c>
      <c r="Q118" s="11">
        <f t="shared" si="23"/>
        <v>57308.074959999998</v>
      </c>
      <c r="R118" s="11">
        <f t="shared" si="24"/>
        <v>71635.093699999998</v>
      </c>
      <c r="S118" s="11">
        <f t="shared" si="25"/>
        <v>85962.112439999997</v>
      </c>
    </row>
    <row r="119" spans="2:19">
      <c r="B119" s="10" t="s">
        <v>11</v>
      </c>
      <c r="C119" t="s">
        <v>85</v>
      </c>
      <c r="D119" t="s">
        <v>17</v>
      </c>
      <c r="E119">
        <v>929</v>
      </c>
      <c r="G119">
        <v>40</v>
      </c>
      <c r="H119">
        <f t="shared" si="26"/>
        <v>929</v>
      </c>
      <c r="I119" s="11">
        <f>(H119*10.33)*0.1</f>
        <v>959.65700000000004</v>
      </c>
      <c r="J119" s="11">
        <f>((H119*10.33)*8.3%)*0.1</f>
        <v>79.651531000000006</v>
      </c>
      <c r="K119">
        <v>630</v>
      </c>
      <c r="L119">
        <v>70</v>
      </c>
      <c r="M119" s="12">
        <v>250</v>
      </c>
      <c r="N119" s="2">
        <f t="shared" si="20"/>
        <v>7957.2341240000005</v>
      </c>
      <c r="O119" s="2">
        <f t="shared" si="21"/>
        <v>15914.468248000001</v>
      </c>
      <c r="P119" s="11">
        <f t="shared" si="22"/>
        <v>23871.702372</v>
      </c>
      <c r="Q119" s="11">
        <f t="shared" si="23"/>
        <v>31828.936496000002</v>
      </c>
      <c r="R119" s="11">
        <f t="shared" si="24"/>
        <v>39786.170620000004</v>
      </c>
      <c r="S119" s="11">
        <f t="shared" si="25"/>
        <v>47743.404743999999</v>
      </c>
    </row>
    <row r="120" spans="2:19">
      <c r="B120" s="10" t="s">
        <v>11</v>
      </c>
      <c r="C120" t="s">
        <v>84</v>
      </c>
      <c r="D120" t="s">
        <v>17</v>
      </c>
      <c r="E120">
        <v>929</v>
      </c>
      <c r="G120">
        <v>40</v>
      </c>
      <c r="H120">
        <f t="shared" si="26"/>
        <v>929</v>
      </c>
      <c r="I120" s="11">
        <f>(H120*10.33)*0.2</f>
        <v>1919.3140000000001</v>
      </c>
      <c r="J120" s="11">
        <f>((H120*10.33)*8.3%)*0.2</f>
        <v>159.30306200000001</v>
      </c>
      <c r="K120">
        <v>630</v>
      </c>
      <c r="L120">
        <v>70</v>
      </c>
      <c r="M120" s="12">
        <v>250</v>
      </c>
      <c r="N120" s="2">
        <f t="shared" si="20"/>
        <v>12114.468248000001</v>
      </c>
      <c r="O120" s="2">
        <f t="shared" si="21"/>
        <v>24228.936496000002</v>
      </c>
      <c r="P120" s="11">
        <f t="shared" si="22"/>
        <v>36343.404743999999</v>
      </c>
      <c r="Q120" s="11">
        <f t="shared" si="23"/>
        <v>48457.872992000004</v>
      </c>
      <c r="R120" s="11">
        <f t="shared" si="24"/>
        <v>60572.341240000009</v>
      </c>
      <c r="S120" s="11">
        <f t="shared" si="25"/>
        <v>72686.809487999999</v>
      </c>
    </row>
    <row r="121" spans="2:19">
      <c r="B121" s="10" t="s">
        <v>11</v>
      </c>
      <c r="C121" t="s">
        <v>82</v>
      </c>
      <c r="D121" t="s">
        <v>17</v>
      </c>
      <c r="E121">
        <v>929</v>
      </c>
      <c r="G121">
        <v>40</v>
      </c>
      <c r="H121">
        <f t="shared" si="26"/>
        <v>929</v>
      </c>
      <c r="I121" s="11">
        <f>(H121*10.33)*0.3</f>
        <v>2878.971</v>
      </c>
      <c r="J121" s="11">
        <f>((H121*10.33)*8.3%)*0.3</f>
        <v>238.95459299999999</v>
      </c>
      <c r="K121">
        <v>630</v>
      </c>
      <c r="L121">
        <v>70</v>
      </c>
      <c r="M121" s="12">
        <v>250</v>
      </c>
      <c r="N121" s="2">
        <f t="shared" si="20"/>
        <v>16271.702372</v>
      </c>
      <c r="O121" s="2">
        <f t="shared" si="21"/>
        <v>32543.404743999999</v>
      </c>
      <c r="P121" s="11">
        <f t="shared" si="22"/>
        <v>48815.107115999999</v>
      </c>
      <c r="Q121" s="11">
        <f t="shared" si="23"/>
        <v>65086.809487999999</v>
      </c>
      <c r="R121" s="11">
        <f t="shared" si="24"/>
        <v>81358.511859999999</v>
      </c>
      <c r="S121" s="11">
        <f t="shared" si="25"/>
        <v>97630.214231999998</v>
      </c>
    </row>
    <row r="122" spans="2:19">
      <c r="B122" s="10" t="s">
        <v>11</v>
      </c>
      <c r="C122" t="s">
        <v>85</v>
      </c>
      <c r="D122" t="s">
        <v>18</v>
      </c>
      <c r="E122">
        <v>1077</v>
      </c>
      <c r="G122">
        <v>40</v>
      </c>
      <c r="H122">
        <f t="shared" si="26"/>
        <v>1077</v>
      </c>
      <c r="I122" s="11">
        <f>(H122*10.33)*0.1</f>
        <v>1112.5409999999999</v>
      </c>
      <c r="J122" s="11">
        <f>((H122*10.33)*8.3%)*0.1</f>
        <v>92.340903000000012</v>
      </c>
      <c r="K122">
        <v>630</v>
      </c>
      <c r="L122">
        <v>70</v>
      </c>
      <c r="M122" s="12">
        <v>250</v>
      </c>
      <c r="N122" s="2">
        <f t="shared" si="20"/>
        <v>8619.5276119999999</v>
      </c>
      <c r="O122" s="2">
        <f t="shared" si="21"/>
        <v>17239.055224</v>
      </c>
      <c r="P122" s="11">
        <f t="shared" si="22"/>
        <v>25858.582836000001</v>
      </c>
      <c r="Q122" s="11">
        <f t="shared" si="23"/>
        <v>34478.110447999999</v>
      </c>
      <c r="R122" s="11">
        <f t="shared" si="24"/>
        <v>43097.638059999997</v>
      </c>
      <c r="S122" s="11">
        <f t="shared" si="25"/>
        <v>51717.165672000003</v>
      </c>
    </row>
    <row r="123" spans="2:19">
      <c r="B123" s="10" t="s">
        <v>11</v>
      </c>
      <c r="C123" t="s">
        <v>84</v>
      </c>
      <c r="D123" t="s">
        <v>18</v>
      </c>
      <c r="E123">
        <v>1077</v>
      </c>
      <c r="G123">
        <v>40</v>
      </c>
      <c r="H123">
        <f t="shared" si="26"/>
        <v>1077</v>
      </c>
      <c r="I123" s="11">
        <f>(H123*10.33)*0.2</f>
        <v>2225.0819999999999</v>
      </c>
      <c r="J123" s="11">
        <f>((H123*10.33)*8.3%)*0.2</f>
        <v>184.68180600000002</v>
      </c>
      <c r="K123">
        <v>630</v>
      </c>
      <c r="L123">
        <v>70</v>
      </c>
      <c r="M123" s="12">
        <v>250</v>
      </c>
      <c r="N123" s="2">
        <f t="shared" si="20"/>
        <v>13439.055224</v>
      </c>
      <c r="O123" s="2">
        <f t="shared" si="21"/>
        <v>26878.110447999999</v>
      </c>
      <c r="P123" s="11">
        <f t="shared" si="22"/>
        <v>40317.165672000003</v>
      </c>
      <c r="Q123" s="11">
        <f t="shared" si="23"/>
        <v>53756.220895999999</v>
      </c>
      <c r="R123" s="11">
        <f t="shared" si="24"/>
        <v>67195.276119999995</v>
      </c>
      <c r="S123" s="11">
        <f t="shared" si="25"/>
        <v>80634.331344000006</v>
      </c>
    </row>
    <row r="124" spans="2:19">
      <c r="B124" s="10" t="s">
        <v>11</v>
      </c>
      <c r="C124" t="s">
        <v>82</v>
      </c>
      <c r="D124" t="s">
        <v>18</v>
      </c>
      <c r="E124">
        <v>1077</v>
      </c>
      <c r="G124">
        <v>40</v>
      </c>
      <c r="H124">
        <f t="shared" si="26"/>
        <v>1077</v>
      </c>
      <c r="I124" s="11">
        <f>(H124*10.33)*0.3</f>
        <v>3337.623</v>
      </c>
      <c r="J124" s="11">
        <f>((H124*10.33)*8.3%)*0.3</f>
        <v>277.02270900000002</v>
      </c>
      <c r="K124">
        <v>630</v>
      </c>
      <c r="L124">
        <v>70</v>
      </c>
      <c r="M124" s="12">
        <v>250</v>
      </c>
      <c r="N124" s="2">
        <f t="shared" si="20"/>
        <v>18258.582836000001</v>
      </c>
      <c r="O124" s="2">
        <f t="shared" si="21"/>
        <v>36517.165672000003</v>
      </c>
      <c r="P124" s="11">
        <f t="shared" si="22"/>
        <v>54775.748508000004</v>
      </c>
      <c r="Q124" s="11">
        <f t="shared" si="23"/>
        <v>73034.331344000006</v>
      </c>
      <c r="R124" s="11">
        <f t="shared" si="24"/>
        <v>91292.914180000007</v>
      </c>
      <c r="S124" s="11">
        <f t="shared" si="25"/>
        <v>109551.49701600001</v>
      </c>
    </row>
    <row r="125" spans="2:19">
      <c r="B125" s="10" t="s">
        <v>11</v>
      </c>
      <c r="C125" t="s">
        <v>85</v>
      </c>
      <c r="D125" t="s">
        <v>19</v>
      </c>
      <c r="E125">
        <v>1140</v>
      </c>
      <c r="G125">
        <v>40</v>
      </c>
      <c r="H125">
        <f t="shared" si="26"/>
        <v>1140</v>
      </c>
      <c r="I125" s="11">
        <f>(H125*10.33)*0.1</f>
        <v>1177.6200000000001</v>
      </c>
      <c r="J125" s="11">
        <f>((H125*10.33)*8.3%)*0.1</f>
        <v>97.742460000000008</v>
      </c>
      <c r="K125">
        <v>630</v>
      </c>
      <c r="L125">
        <v>70</v>
      </c>
      <c r="M125" s="12">
        <v>250</v>
      </c>
      <c r="N125" s="2">
        <f t="shared" si="20"/>
        <v>8901.4498400000011</v>
      </c>
      <c r="O125" s="2">
        <f t="shared" si="21"/>
        <v>17802.899680000002</v>
      </c>
      <c r="P125" s="11">
        <f t="shared" si="22"/>
        <v>26704.349520000003</v>
      </c>
      <c r="Q125" s="11">
        <f t="shared" si="23"/>
        <v>35605.799360000005</v>
      </c>
      <c r="R125" s="11">
        <f t="shared" si="24"/>
        <v>44507.249200000006</v>
      </c>
      <c r="S125" s="11">
        <f t="shared" si="25"/>
        <v>53408.699040000007</v>
      </c>
    </row>
    <row r="126" spans="2:19">
      <c r="B126" s="10" t="s">
        <v>11</v>
      </c>
      <c r="C126" t="s">
        <v>84</v>
      </c>
      <c r="D126" t="s">
        <v>19</v>
      </c>
      <c r="E126">
        <v>1140</v>
      </c>
      <c r="G126">
        <v>40</v>
      </c>
      <c r="H126">
        <f t="shared" si="26"/>
        <v>1140</v>
      </c>
      <c r="I126" s="11">
        <f>(H126*10.33)*0.2</f>
        <v>2355.2400000000002</v>
      </c>
      <c r="J126" s="11">
        <f>((H126*10.33)*8.3%)*0.2</f>
        <v>195.48492000000002</v>
      </c>
      <c r="K126">
        <v>630</v>
      </c>
      <c r="L126">
        <v>70</v>
      </c>
      <c r="M126" s="12">
        <v>250</v>
      </c>
      <c r="N126" s="2">
        <f t="shared" si="20"/>
        <v>14002.89968</v>
      </c>
      <c r="O126" s="2">
        <f t="shared" si="21"/>
        <v>28005.799360000001</v>
      </c>
      <c r="P126" s="11">
        <f t="shared" si="22"/>
        <v>42008.69904</v>
      </c>
      <c r="Q126" s="11">
        <f t="shared" si="23"/>
        <v>56011.598720000002</v>
      </c>
      <c r="R126" s="11">
        <f t="shared" si="24"/>
        <v>70014.498399999997</v>
      </c>
      <c r="S126" s="11">
        <f t="shared" si="25"/>
        <v>84017.398079999999</v>
      </c>
    </row>
    <row r="127" spans="2:19">
      <c r="B127" s="10" t="s">
        <v>11</v>
      </c>
      <c r="C127" t="s">
        <v>82</v>
      </c>
      <c r="D127" t="s">
        <v>19</v>
      </c>
      <c r="E127">
        <v>1140</v>
      </c>
      <c r="G127">
        <v>40</v>
      </c>
      <c r="H127">
        <f t="shared" si="26"/>
        <v>1140</v>
      </c>
      <c r="I127" s="11">
        <f>(H127*10.33)*0.3</f>
        <v>3532.86</v>
      </c>
      <c r="J127" s="11">
        <f>((H127*10.33)*8.3%)*0.3</f>
        <v>293.22737999999998</v>
      </c>
      <c r="K127">
        <v>630</v>
      </c>
      <c r="L127">
        <v>70</v>
      </c>
      <c r="M127" s="12">
        <v>250</v>
      </c>
      <c r="N127" s="2">
        <f t="shared" si="20"/>
        <v>19104.34952</v>
      </c>
      <c r="O127" s="2">
        <f t="shared" si="21"/>
        <v>38208.69904</v>
      </c>
      <c r="P127" s="11">
        <f t="shared" si="22"/>
        <v>57313.048559999996</v>
      </c>
      <c r="Q127" s="11">
        <f t="shared" si="23"/>
        <v>76417.398079999999</v>
      </c>
      <c r="R127" s="11">
        <f t="shared" si="24"/>
        <v>95521.747600000002</v>
      </c>
      <c r="S127" s="11">
        <f t="shared" si="25"/>
        <v>114626.09711999999</v>
      </c>
    </row>
    <row r="128" spans="2:19">
      <c r="B128" s="10" t="s">
        <v>12</v>
      </c>
      <c r="C128" t="s">
        <v>85</v>
      </c>
      <c r="D128" t="s">
        <v>13</v>
      </c>
      <c r="E128">
        <v>475</v>
      </c>
      <c r="G128">
        <v>40</v>
      </c>
      <c r="H128">
        <f>E128+F128</f>
        <v>475</v>
      </c>
      <c r="I128" s="11">
        <f>(H128*10.33)*0.1</f>
        <v>490.67500000000001</v>
      </c>
      <c r="J128" s="11">
        <f>((H128*10.33)*8.3%)*0.1</f>
        <v>40.726025000000007</v>
      </c>
      <c r="K128" s="6"/>
      <c r="L128" s="6"/>
      <c r="M128" s="12">
        <v>35</v>
      </c>
      <c r="N128" s="2">
        <f>SUM($I128:$M128)*4</f>
        <v>2265.6041</v>
      </c>
      <c r="O128" s="2">
        <f t="shared" si="21"/>
        <v>4531.2082</v>
      </c>
      <c r="P128" s="11">
        <f t="shared" si="22"/>
        <v>6796.8122999999996</v>
      </c>
      <c r="Q128" s="11">
        <f t="shared" si="23"/>
        <v>9062.4164000000001</v>
      </c>
      <c r="R128" s="11">
        <f t="shared" si="24"/>
        <v>11328.020500000001</v>
      </c>
      <c r="S128" s="11">
        <f t="shared" si="25"/>
        <v>13593.624599999999</v>
      </c>
    </row>
    <row r="129" spans="2:19">
      <c r="B129" s="10" t="s">
        <v>12</v>
      </c>
      <c r="C129" t="s">
        <v>84</v>
      </c>
      <c r="D129" t="s">
        <v>13</v>
      </c>
      <c r="E129">
        <v>475</v>
      </c>
      <c r="G129">
        <v>40</v>
      </c>
      <c r="H129">
        <f>E129+F129</f>
        <v>475</v>
      </c>
      <c r="I129" s="11">
        <f>(H129*10.33)*0.2</f>
        <v>981.35</v>
      </c>
      <c r="J129" s="11">
        <f>((H129*10.33)*8.3%)*0.2</f>
        <v>81.452050000000014</v>
      </c>
      <c r="K129" s="6"/>
      <c r="L129" s="6"/>
      <c r="M129" s="12">
        <v>35</v>
      </c>
      <c r="N129" s="2">
        <f t="shared" si="20"/>
        <v>4391.2082</v>
      </c>
      <c r="O129" s="2">
        <f t="shared" si="21"/>
        <v>8782.4164000000001</v>
      </c>
      <c r="P129" s="11">
        <f t="shared" si="22"/>
        <v>13173.624599999999</v>
      </c>
      <c r="Q129" s="11">
        <f t="shared" si="23"/>
        <v>17564.8328</v>
      </c>
      <c r="R129" s="11">
        <f t="shared" si="24"/>
        <v>21956.041000000001</v>
      </c>
      <c r="S129" s="11">
        <f t="shared" si="25"/>
        <v>26347.249199999998</v>
      </c>
    </row>
    <row r="130" spans="2:19">
      <c r="B130" s="10" t="s">
        <v>12</v>
      </c>
      <c r="C130" t="s">
        <v>82</v>
      </c>
      <c r="D130" t="s">
        <v>13</v>
      </c>
      <c r="E130">
        <v>475</v>
      </c>
      <c r="G130">
        <v>40</v>
      </c>
      <c r="H130">
        <f t="shared" ref="H130:H148" si="27">E130+F130</f>
        <v>475</v>
      </c>
      <c r="I130" s="11">
        <f>(H130*10.33)*0.3</f>
        <v>1472.0249999999999</v>
      </c>
      <c r="J130" s="11">
        <f>((H130*10.33)*8.3%)*0.3</f>
        <v>122.17807500000001</v>
      </c>
      <c r="K130" s="6"/>
      <c r="L130" s="6"/>
      <c r="M130" s="12">
        <v>35</v>
      </c>
      <c r="N130" s="2">
        <f t="shared" si="20"/>
        <v>6516.8122999999996</v>
      </c>
      <c r="O130" s="2">
        <f t="shared" si="21"/>
        <v>13033.624599999999</v>
      </c>
      <c r="P130" s="11">
        <f t="shared" si="22"/>
        <v>19550.436900000001</v>
      </c>
      <c r="Q130" s="11">
        <f t="shared" si="23"/>
        <v>26067.249199999998</v>
      </c>
      <c r="R130" s="11">
        <f t="shared" si="24"/>
        <v>32584.061499999996</v>
      </c>
      <c r="S130" s="11">
        <f t="shared" si="25"/>
        <v>39100.873800000001</v>
      </c>
    </row>
    <row r="131" spans="2:19">
      <c r="B131" s="10" t="s">
        <v>12</v>
      </c>
      <c r="C131" t="s">
        <v>85</v>
      </c>
      <c r="D131" t="s">
        <v>14</v>
      </c>
      <c r="E131">
        <v>591</v>
      </c>
      <c r="G131">
        <v>40</v>
      </c>
      <c r="H131">
        <f t="shared" si="27"/>
        <v>591</v>
      </c>
      <c r="I131" s="11">
        <f>(H131*10.33)*0.1</f>
        <v>610.50300000000004</v>
      </c>
      <c r="J131" s="11">
        <f>((H131*10.33)*8.3%)*0.1</f>
        <v>50.671749000000005</v>
      </c>
      <c r="K131" s="6"/>
      <c r="L131" s="6"/>
      <c r="M131" s="12">
        <v>35</v>
      </c>
      <c r="N131" s="2">
        <f t="shared" si="20"/>
        <v>2784.6989960000001</v>
      </c>
      <c r="O131" s="2">
        <f t="shared" si="21"/>
        <v>5569.3979920000002</v>
      </c>
      <c r="P131" s="11">
        <f t="shared" si="22"/>
        <v>8354.0969880000011</v>
      </c>
      <c r="Q131" s="11">
        <f t="shared" si="23"/>
        <v>11138.795984</v>
      </c>
      <c r="R131" s="11">
        <f t="shared" si="24"/>
        <v>13923.494979999999</v>
      </c>
      <c r="S131" s="11">
        <f t="shared" si="25"/>
        <v>16708.193976000002</v>
      </c>
    </row>
    <row r="132" spans="2:19">
      <c r="B132" s="10" t="s">
        <v>12</v>
      </c>
      <c r="C132" t="s">
        <v>84</v>
      </c>
      <c r="D132" t="s">
        <v>14</v>
      </c>
      <c r="E132">
        <v>591</v>
      </c>
      <c r="G132">
        <v>40</v>
      </c>
      <c r="H132">
        <f t="shared" si="27"/>
        <v>591</v>
      </c>
      <c r="I132" s="11">
        <f>(H132*10.33)*0.2</f>
        <v>1221.0060000000001</v>
      </c>
      <c r="J132" s="11">
        <f>((H132*10.33)*8.3%)*0.2</f>
        <v>101.34349800000001</v>
      </c>
      <c r="K132" s="6"/>
      <c r="L132" s="6"/>
      <c r="M132" s="12">
        <v>35</v>
      </c>
      <c r="N132" s="2">
        <f t="shared" si="20"/>
        <v>5429.3979920000002</v>
      </c>
      <c r="O132" s="2">
        <f t="shared" si="21"/>
        <v>10858.795984</v>
      </c>
      <c r="P132" s="11">
        <f t="shared" si="22"/>
        <v>16288.193976</v>
      </c>
      <c r="Q132" s="11">
        <f t="shared" si="23"/>
        <v>21717.591968000001</v>
      </c>
      <c r="R132" s="11">
        <f t="shared" si="24"/>
        <v>27146.989959999999</v>
      </c>
      <c r="S132" s="11">
        <f t="shared" si="25"/>
        <v>32576.387952000001</v>
      </c>
    </row>
    <row r="133" spans="2:19">
      <c r="B133" s="10" t="s">
        <v>12</v>
      </c>
      <c r="C133" t="s">
        <v>82</v>
      </c>
      <c r="D133" t="s">
        <v>14</v>
      </c>
      <c r="E133">
        <v>591</v>
      </c>
      <c r="G133">
        <v>40</v>
      </c>
      <c r="H133">
        <f t="shared" si="27"/>
        <v>591</v>
      </c>
      <c r="I133" s="11">
        <f>(H133*10.33)*0.3</f>
        <v>1831.5089999999998</v>
      </c>
      <c r="J133" s="11">
        <f>((H133*10.33)*8.3%)*0.3</f>
        <v>152.01524699999999</v>
      </c>
      <c r="K133" s="6"/>
      <c r="L133" s="6"/>
      <c r="M133" s="12">
        <v>35</v>
      </c>
      <c r="N133" s="2">
        <f t="shared" si="20"/>
        <v>8074.0969879999993</v>
      </c>
      <c r="O133" s="2">
        <f t="shared" si="21"/>
        <v>16148.193975999999</v>
      </c>
      <c r="P133" s="11">
        <f t="shared" si="22"/>
        <v>24222.290964</v>
      </c>
      <c r="Q133" s="11">
        <f t="shared" si="23"/>
        <v>32296.387951999997</v>
      </c>
      <c r="R133" s="11">
        <f t="shared" si="24"/>
        <v>40370.484939999995</v>
      </c>
      <c r="S133" s="11">
        <f t="shared" si="25"/>
        <v>48444.581928</v>
      </c>
    </row>
    <row r="134" spans="2:19">
      <c r="B134" s="10" t="s">
        <v>12</v>
      </c>
      <c r="C134" t="s">
        <v>85</v>
      </c>
      <c r="D134" t="s">
        <v>15</v>
      </c>
      <c r="E134">
        <v>816</v>
      </c>
      <c r="G134">
        <v>40</v>
      </c>
      <c r="H134">
        <f t="shared" si="27"/>
        <v>816</v>
      </c>
      <c r="I134" s="11">
        <f>(H134*10.33)*0.1</f>
        <v>842.92800000000011</v>
      </c>
      <c r="J134" s="11">
        <f>((H134*10.33)*8.3%)*0.1</f>
        <v>69.963024000000004</v>
      </c>
      <c r="K134">
        <v>630</v>
      </c>
      <c r="L134" s="6"/>
      <c r="M134" s="12">
        <v>250</v>
      </c>
      <c r="N134" s="2">
        <f t="shared" si="20"/>
        <v>7171.5640960000001</v>
      </c>
      <c r="O134" s="2">
        <f t="shared" si="21"/>
        <v>14343.128192</v>
      </c>
      <c r="P134" s="11">
        <f t="shared" si="22"/>
        <v>21514.692287999998</v>
      </c>
      <c r="Q134" s="11">
        <f t="shared" si="23"/>
        <v>28686.256384</v>
      </c>
      <c r="R134" s="11">
        <f t="shared" si="24"/>
        <v>35857.820480000002</v>
      </c>
      <c r="S134" s="11">
        <f t="shared" si="25"/>
        <v>43029.384575999997</v>
      </c>
    </row>
    <row r="135" spans="2:19">
      <c r="B135" s="10" t="s">
        <v>12</v>
      </c>
      <c r="C135" t="s">
        <v>84</v>
      </c>
      <c r="D135" t="s">
        <v>15</v>
      </c>
      <c r="E135">
        <v>816</v>
      </c>
      <c r="G135">
        <v>40</v>
      </c>
      <c r="H135">
        <f t="shared" si="27"/>
        <v>816</v>
      </c>
      <c r="I135" s="11">
        <f>(H135*10.33)*0.2</f>
        <v>1685.8560000000002</v>
      </c>
      <c r="J135" s="11">
        <f>((H135*10.33)*8.3%)*0.2</f>
        <v>139.92604800000001</v>
      </c>
      <c r="K135">
        <v>630</v>
      </c>
      <c r="L135" s="6"/>
      <c r="M135" s="12">
        <v>250</v>
      </c>
      <c r="N135" s="2">
        <f t="shared" si="20"/>
        <v>10823.128192</v>
      </c>
      <c r="O135" s="2">
        <f t="shared" si="21"/>
        <v>21646.256384</v>
      </c>
      <c r="P135" s="11">
        <f t="shared" si="22"/>
        <v>32469.384576</v>
      </c>
      <c r="Q135" s="11">
        <f t="shared" si="23"/>
        <v>43292.512768000001</v>
      </c>
      <c r="R135" s="11">
        <f t="shared" si="24"/>
        <v>54115.640960000004</v>
      </c>
      <c r="S135" s="11">
        <f t="shared" si="25"/>
        <v>64938.769152000001</v>
      </c>
    </row>
    <row r="136" spans="2:19">
      <c r="B136" s="10" t="s">
        <v>12</v>
      </c>
      <c r="C136" t="s">
        <v>82</v>
      </c>
      <c r="D136" t="s">
        <v>15</v>
      </c>
      <c r="E136">
        <v>816</v>
      </c>
      <c r="G136">
        <v>40</v>
      </c>
      <c r="H136">
        <f t="shared" si="27"/>
        <v>816</v>
      </c>
      <c r="I136" s="11">
        <f>(H136*10.33)*0.3</f>
        <v>2528.7840000000001</v>
      </c>
      <c r="J136" s="11">
        <f>((H136*10.33)*8.3%)*0.3</f>
        <v>209.88907200000003</v>
      </c>
      <c r="K136">
        <v>630</v>
      </c>
      <c r="L136" s="6"/>
      <c r="M136" s="12">
        <v>250</v>
      </c>
      <c r="N136" s="2">
        <f t="shared" si="20"/>
        <v>14474.692288</v>
      </c>
      <c r="O136" s="2">
        <f t="shared" si="21"/>
        <v>28949.384576</v>
      </c>
      <c r="P136" s="11">
        <f t="shared" si="22"/>
        <v>43424.076864000002</v>
      </c>
      <c r="Q136" s="11">
        <f t="shared" si="23"/>
        <v>57898.769152000001</v>
      </c>
      <c r="R136" s="11">
        <f t="shared" si="24"/>
        <v>72373.461439999999</v>
      </c>
      <c r="S136" s="11">
        <f t="shared" si="25"/>
        <v>86848.153728000005</v>
      </c>
    </row>
    <row r="137" spans="2:19">
      <c r="B137" s="10" t="s">
        <v>12</v>
      </c>
      <c r="C137" t="s">
        <v>85</v>
      </c>
      <c r="D137" t="s">
        <v>16</v>
      </c>
      <c r="E137">
        <v>912</v>
      </c>
      <c r="G137">
        <v>40</v>
      </c>
      <c r="H137">
        <f t="shared" si="27"/>
        <v>912</v>
      </c>
      <c r="I137" s="11">
        <f>(H137*10.33)*0.1</f>
        <v>942.09600000000012</v>
      </c>
      <c r="J137" s="11">
        <f>((H137*10.33)*8.3%)*0.1</f>
        <v>78.193968000000012</v>
      </c>
      <c r="K137">
        <v>630</v>
      </c>
      <c r="L137" s="6"/>
      <c r="M137" s="12">
        <v>250</v>
      </c>
      <c r="N137" s="2">
        <f t="shared" si="20"/>
        <v>7601.1598720000002</v>
      </c>
      <c r="O137" s="2">
        <f t="shared" si="21"/>
        <v>15202.319744</v>
      </c>
      <c r="P137" s="11">
        <f t="shared" si="22"/>
        <v>22803.479616000001</v>
      </c>
      <c r="Q137" s="11">
        <f t="shared" si="23"/>
        <v>30404.639488000001</v>
      </c>
      <c r="R137" s="11">
        <f t="shared" si="24"/>
        <v>38005.799360000005</v>
      </c>
      <c r="S137" s="11">
        <f t="shared" si="25"/>
        <v>45606.959232000001</v>
      </c>
    </row>
    <row r="138" spans="2:19">
      <c r="B138" s="10" t="s">
        <v>12</v>
      </c>
      <c r="C138" t="s">
        <v>84</v>
      </c>
      <c r="D138" t="s">
        <v>16</v>
      </c>
      <c r="E138">
        <v>912</v>
      </c>
      <c r="G138">
        <v>40</v>
      </c>
      <c r="H138">
        <f t="shared" si="27"/>
        <v>912</v>
      </c>
      <c r="I138" s="11">
        <f>(H138*10.33)*0.2</f>
        <v>1884.1920000000002</v>
      </c>
      <c r="J138" s="11">
        <f>((H138*10.33)*8.3%)*0.2</f>
        <v>156.38793600000002</v>
      </c>
      <c r="K138">
        <v>630</v>
      </c>
      <c r="L138" s="6"/>
      <c r="M138" s="12">
        <v>250</v>
      </c>
      <c r="N138" s="2">
        <f t="shared" si="20"/>
        <v>11682.319744</v>
      </c>
      <c r="O138" s="2">
        <f t="shared" si="21"/>
        <v>23364.639488000001</v>
      </c>
      <c r="P138" s="11">
        <f t="shared" si="22"/>
        <v>35046.959232000001</v>
      </c>
      <c r="Q138" s="11">
        <f t="shared" si="23"/>
        <v>46729.278976000001</v>
      </c>
      <c r="R138" s="11">
        <f t="shared" si="24"/>
        <v>58411.598720000002</v>
      </c>
      <c r="S138" s="11">
        <f t="shared" si="25"/>
        <v>70093.918464000002</v>
      </c>
    </row>
    <row r="139" spans="2:19">
      <c r="B139" s="10" t="s">
        <v>12</v>
      </c>
      <c r="C139" t="s">
        <v>82</v>
      </c>
      <c r="D139" t="s">
        <v>16</v>
      </c>
      <c r="E139">
        <v>912</v>
      </c>
      <c r="G139">
        <v>40</v>
      </c>
      <c r="H139">
        <f t="shared" si="27"/>
        <v>912</v>
      </c>
      <c r="I139" s="11">
        <f>(H139*10.33)*0.3</f>
        <v>2826.288</v>
      </c>
      <c r="J139" s="11">
        <f>((H139*10.33)*8.3%)*0.3</f>
        <v>234.58190400000001</v>
      </c>
      <c r="K139">
        <v>630</v>
      </c>
      <c r="L139" s="6"/>
      <c r="M139" s="12">
        <v>250</v>
      </c>
      <c r="N139" s="2">
        <f t="shared" si="20"/>
        <v>15763.479616000001</v>
      </c>
      <c r="O139" s="2">
        <f t="shared" si="21"/>
        <v>31526.959232000001</v>
      </c>
      <c r="P139" s="11">
        <f t="shared" si="22"/>
        <v>47290.438848000005</v>
      </c>
      <c r="Q139" s="11">
        <f t="shared" si="23"/>
        <v>63053.918464000002</v>
      </c>
      <c r="R139" s="11">
        <f t="shared" si="24"/>
        <v>78817.398079999999</v>
      </c>
      <c r="S139" s="11">
        <f t="shared" si="25"/>
        <v>94580.87769600001</v>
      </c>
    </row>
    <row r="140" spans="2:19">
      <c r="B140" s="10" t="s">
        <v>12</v>
      </c>
      <c r="C140" t="s">
        <v>85</v>
      </c>
      <c r="D140" t="s">
        <v>17</v>
      </c>
      <c r="E140">
        <v>1053</v>
      </c>
      <c r="G140">
        <v>40</v>
      </c>
      <c r="H140">
        <f t="shared" si="27"/>
        <v>1053</v>
      </c>
      <c r="I140" s="11">
        <f>(H140*10.33)*0.1</f>
        <v>1087.749</v>
      </c>
      <c r="J140" s="11">
        <f>((H140*10.33)*8.3%)*0.1</f>
        <v>90.283167000000006</v>
      </c>
      <c r="K140">
        <v>630</v>
      </c>
      <c r="L140">
        <v>70</v>
      </c>
      <c r="M140" s="12">
        <v>250</v>
      </c>
      <c r="N140" s="2">
        <f t="shared" si="20"/>
        <v>8512.1286680000012</v>
      </c>
      <c r="O140" s="2">
        <f t="shared" si="21"/>
        <v>17024.257336000002</v>
      </c>
      <c r="P140" s="11">
        <f t="shared" si="22"/>
        <v>25536.386004000004</v>
      </c>
      <c r="Q140" s="11">
        <f t="shared" si="23"/>
        <v>34048.514672000005</v>
      </c>
      <c r="R140" s="11">
        <f t="shared" si="24"/>
        <v>42560.64334000001</v>
      </c>
      <c r="S140" s="11">
        <f t="shared" si="25"/>
        <v>51072.772008000007</v>
      </c>
    </row>
    <row r="141" spans="2:19">
      <c r="B141" s="10" t="s">
        <v>12</v>
      </c>
      <c r="C141" t="s">
        <v>84</v>
      </c>
      <c r="D141" t="s">
        <v>17</v>
      </c>
      <c r="E141">
        <v>1053</v>
      </c>
      <c r="G141">
        <v>40</v>
      </c>
      <c r="H141">
        <f t="shared" si="27"/>
        <v>1053</v>
      </c>
      <c r="I141" s="11">
        <f>(H141*10.33)*0.2</f>
        <v>2175.498</v>
      </c>
      <c r="J141" s="11">
        <f>((H141*10.33)*8.3%)*0.2</f>
        <v>180.56633400000001</v>
      </c>
      <c r="K141">
        <v>630</v>
      </c>
      <c r="L141">
        <v>70</v>
      </c>
      <c r="M141" s="12">
        <v>250</v>
      </c>
      <c r="N141" s="2">
        <f t="shared" si="20"/>
        <v>13224.257336000001</v>
      </c>
      <c r="O141" s="2">
        <f t="shared" si="21"/>
        <v>26448.514672000001</v>
      </c>
      <c r="P141" s="11">
        <f t="shared" si="22"/>
        <v>39672.772008</v>
      </c>
      <c r="Q141" s="11">
        <f t="shared" si="23"/>
        <v>52897.029344000002</v>
      </c>
      <c r="R141" s="11">
        <f t="shared" si="24"/>
        <v>66121.286680000005</v>
      </c>
      <c r="S141" s="11">
        <f t="shared" si="25"/>
        <v>79345.544016</v>
      </c>
    </row>
    <row r="142" spans="2:19">
      <c r="B142" s="10" t="s">
        <v>12</v>
      </c>
      <c r="C142" t="s">
        <v>82</v>
      </c>
      <c r="D142" t="s">
        <v>17</v>
      </c>
      <c r="E142">
        <v>1053</v>
      </c>
      <c r="G142">
        <v>40</v>
      </c>
      <c r="H142">
        <f t="shared" si="27"/>
        <v>1053</v>
      </c>
      <c r="I142" s="11">
        <f>(H142*10.33)*0.3</f>
        <v>3263.2469999999998</v>
      </c>
      <c r="J142" s="11">
        <f>((H142*10.33)*8.3%)*0.3</f>
        <v>270.84950099999998</v>
      </c>
      <c r="K142">
        <v>630</v>
      </c>
      <c r="L142">
        <v>70</v>
      </c>
      <c r="M142" s="12">
        <v>250</v>
      </c>
      <c r="N142" s="2">
        <f t="shared" si="20"/>
        <v>17936.386004</v>
      </c>
      <c r="O142" s="2">
        <f t="shared" si="21"/>
        <v>35872.772008</v>
      </c>
      <c r="P142" s="11">
        <f t="shared" si="22"/>
        <v>53809.158012</v>
      </c>
      <c r="Q142" s="11">
        <f t="shared" si="23"/>
        <v>71745.544016</v>
      </c>
      <c r="R142" s="11">
        <f t="shared" si="24"/>
        <v>89681.93002</v>
      </c>
      <c r="S142" s="11">
        <f t="shared" si="25"/>
        <v>107618.316024</v>
      </c>
    </row>
    <row r="143" spans="2:19">
      <c r="B143" s="10" t="s">
        <v>12</v>
      </c>
      <c r="C143" t="s">
        <v>85</v>
      </c>
      <c r="D143" t="s">
        <v>18</v>
      </c>
      <c r="E143">
        <v>1224</v>
      </c>
      <c r="G143">
        <v>40</v>
      </c>
      <c r="H143">
        <f t="shared" si="27"/>
        <v>1224</v>
      </c>
      <c r="I143" s="11">
        <f>(H143*10.33)*0.1</f>
        <v>1264.3920000000001</v>
      </c>
      <c r="J143" s="11">
        <f>((H143*10.33)*8.3%)*0.1</f>
        <v>104.94453600000003</v>
      </c>
      <c r="K143">
        <v>630</v>
      </c>
      <c r="L143">
        <v>70</v>
      </c>
      <c r="M143" s="12">
        <v>250</v>
      </c>
      <c r="N143" s="2">
        <f t="shared" si="20"/>
        <v>9277.3461439999992</v>
      </c>
      <c r="O143" s="2">
        <f t="shared" si="21"/>
        <v>18554.692287999998</v>
      </c>
      <c r="P143" s="11">
        <f t="shared" si="22"/>
        <v>27832.038431999998</v>
      </c>
      <c r="Q143" s="11">
        <f t="shared" si="23"/>
        <v>37109.384575999997</v>
      </c>
      <c r="R143" s="11">
        <f t="shared" si="24"/>
        <v>46386.730719999992</v>
      </c>
      <c r="S143" s="11">
        <f t="shared" si="25"/>
        <v>55664.076863999995</v>
      </c>
    </row>
    <row r="144" spans="2:19">
      <c r="B144" s="10" t="s">
        <v>12</v>
      </c>
      <c r="C144" t="s">
        <v>84</v>
      </c>
      <c r="D144" t="s">
        <v>18</v>
      </c>
      <c r="E144">
        <v>1224</v>
      </c>
      <c r="G144">
        <v>40</v>
      </c>
      <c r="H144">
        <f t="shared" si="27"/>
        <v>1224</v>
      </c>
      <c r="I144" s="11">
        <f>(H144*10.33)*0.2</f>
        <v>2528.7840000000001</v>
      </c>
      <c r="J144" s="11">
        <f>((H144*10.33)*8.3%)*0.2</f>
        <v>209.88907200000006</v>
      </c>
      <c r="K144">
        <v>630</v>
      </c>
      <c r="L144">
        <v>70</v>
      </c>
      <c r="M144" s="12">
        <v>250</v>
      </c>
      <c r="N144" s="2">
        <f t="shared" si="20"/>
        <v>14754.692288</v>
      </c>
      <c r="O144" s="2">
        <f t="shared" si="21"/>
        <v>29509.384576</v>
      </c>
      <c r="P144" s="11">
        <f t="shared" si="22"/>
        <v>44264.076864000002</v>
      </c>
      <c r="Q144" s="11">
        <f t="shared" si="23"/>
        <v>59018.769152000001</v>
      </c>
      <c r="R144" s="11">
        <f t="shared" si="24"/>
        <v>73773.461439999999</v>
      </c>
      <c r="S144" s="11">
        <f t="shared" si="25"/>
        <v>88528.153728000005</v>
      </c>
    </row>
    <row r="145" spans="2:19">
      <c r="B145" s="10" t="s">
        <v>12</v>
      </c>
      <c r="C145" t="s">
        <v>82</v>
      </c>
      <c r="D145" t="s">
        <v>18</v>
      </c>
      <c r="E145">
        <v>1224</v>
      </c>
      <c r="G145">
        <v>40</v>
      </c>
      <c r="H145">
        <f t="shared" si="27"/>
        <v>1224</v>
      </c>
      <c r="I145" s="11">
        <f>(H145*10.33)*0.3</f>
        <v>3793.1759999999999</v>
      </c>
      <c r="J145" s="11">
        <f>((H145*10.33)*8.3%)*0.3</f>
        <v>314.83360800000003</v>
      </c>
      <c r="K145">
        <v>630</v>
      </c>
      <c r="L145">
        <v>70</v>
      </c>
      <c r="M145" s="12">
        <v>250</v>
      </c>
      <c r="N145" s="2">
        <f t="shared" si="20"/>
        <v>20232.038432000001</v>
      </c>
      <c r="O145" s="2">
        <f t="shared" si="21"/>
        <v>40464.076864000002</v>
      </c>
      <c r="P145" s="11">
        <f t="shared" si="22"/>
        <v>60696.115296000004</v>
      </c>
      <c r="Q145" s="11">
        <f t="shared" si="23"/>
        <v>80928.153728000005</v>
      </c>
      <c r="R145" s="11">
        <f t="shared" si="24"/>
        <v>101160.19216000001</v>
      </c>
      <c r="S145" s="11">
        <f t="shared" si="25"/>
        <v>121392.23059200001</v>
      </c>
    </row>
    <row r="146" spans="2:19">
      <c r="B146" s="10" t="s">
        <v>12</v>
      </c>
      <c r="C146" t="s">
        <v>85</v>
      </c>
      <c r="D146" t="s">
        <v>19</v>
      </c>
      <c r="E146">
        <v>1300</v>
      </c>
      <c r="G146">
        <v>40</v>
      </c>
      <c r="H146">
        <f t="shared" si="27"/>
        <v>1300</v>
      </c>
      <c r="I146" s="11">
        <f>(H146*10.33)*0.1</f>
        <v>1342.9</v>
      </c>
      <c r="J146" s="11">
        <f>((H146*10.33)*8.3%)*0.1</f>
        <v>111.4607</v>
      </c>
      <c r="K146">
        <v>630</v>
      </c>
      <c r="L146">
        <v>70</v>
      </c>
      <c r="M146" s="12">
        <v>250</v>
      </c>
      <c r="N146" s="2">
        <f t="shared" si="20"/>
        <v>9617.4428000000007</v>
      </c>
      <c r="O146" s="2">
        <f t="shared" si="21"/>
        <v>19234.885600000001</v>
      </c>
      <c r="P146" s="11">
        <f t="shared" si="22"/>
        <v>28852.328400000002</v>
      </c>
      <c r="Q146" s="11">
        <f t="shared" si="23"/>
        <v>38469.771200000003</v>
      </c>
      <c r="R146" s="11">
        <f t="shared" si="24"/>
        <v>48087.214000000007</v>
      </c>
      <c r="S146" s="11">
        <f t="shared" si="25"/>
        <v>57704.656800000004</v>
      </c>
    </row>
    <row r="147" spans="2:19">
      <c r="B147" s="10" t="s">
        <v>12</v>
      </c>
      <c r="C147" t="s">
        <v>84</v>
      </c>
      <c r="D147" t="s">
        <v>19</v>
      </c>
      <c r="E147">
        <v>1300</v>
      </c>
      <c r="G147">
        <v>40</v>
      </c>
      <c r="H147">
        <f t="shared" si="27"/>
        <v>1300</v>
      </c>
      <c r="I147" s="11">
        <f>(H147*10.33)*0.2</f>
        <v>2685.8</v>
      </c>
      <c r="J147" s="11">
        <f>((H147*10.33)*8.3%)*0.2</f>
        <v>222.92140000000001</v>
      </c>
      <c r="K147">
        <v>630</v>
      </c>
      <c r="L147">
        <v>70</v>
      </c>
      <c r="M147" s="12">
        <v>250</v>
      </c>
      <c r="N147" s="2">
        <f t="shared" si="20"/>
        <v>15434.885600000001</v>
      </c>
      <c r="O147" s="2">
        <f t="shared" si="21"/>
        <v>30869.771200000003</v>
      </c>
      <c r="P147" s="11">
        <f t="shared" si="22"/>
        <v>46304.656800000004</v>
      </c>
      <c r="Q147" s="11">
        <f t="shared" si="23"/>
        <v>61739.542400000006</v>
      </c>
      <c r="R147" s="11">
        <f t="shared" si="24"/>
        <v>77174.428000000014</v>
      </c>
      <c r="S147" s="11">
        <f t="shared" si="25"/>
        <v>92609.313600000009</v>
      </c>
    </row>
    <row r="148" spans="2:19">
      <c r="B148" s="10" t="s">
        <v>12</v>
      </c>
      <c r="C148" t="s">
        <v>82</v>
      </c>
      <c r="D148" t="s">
        <v>19</v>
      </c>
      <c r="E148">
        <v>1300</v>
      </c>
      <c r="G148">
        <v>40</v>
      </c>
      <c r="H148">
        <f t="shared" si="27"/>
        <v>1300</v>
      </c>
      <c r="I148" s="11">
        <f>(H148*10.33)*0.3</f>
        <v>4028.7</v>
      </c>
      <c r="J148" s="11">
        <f>((H148*10.33)*8.3%)*0.3</f>
        <v>334.38209999999998</v>
      </c>
      <c r="K148">
        <v>630</v>
      </c>
      <c r="L148">
        <v>70</v>
      </c>
      <c r="M148" s="12">
        <v>250</v>
      </c>
      <c r="N148" s="2">
        <f t="shared" si="20"/>
        <v>21252.328399999999</v>
      </c>
      <c r="O148" s="2">
        <f t="shared" si="21"/>
        <v>42504.656799999997</v>
      </c>
      <c r="P148" s="11">
        <f t="shared" si="22"/>
        <v>63756.985199999996</v>
      </c>
      <c r="Q148" s="11">
        <f t="shared" si="23"/>
        <v>85009.313599999994</v>
      </c>
      <c r="R148" s="11">
        <f t="shared" si="24"/>
        <v>106261.64199999999</v>
      </c>
      <c r="S148" s="11">
        <f t="shared" si="25"/>
        <v>127513.97039999999</v>
      </c>
    </row>
  </sheetData>
  <autoFilter ref="B1:S1" xr:uid="{A1F0425A-5ACD-4B3C-933F-E68FC08E80AF}"/>
  <phoneticPr fontId="2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3CA16-5A93-438E-B31D-91C78D018B18}">
  <dimension ref="A1:K64"/>
  <sheetViews>
    <sheetView topLeftCell="A33" workbookViewId="0">
      <selection activeCell="A15" sqref="A15:XFD15"/>
    </sheetView>
  </sheetViews>
  <sheetFormatPr defaultRowHeight="18"/>
  <cols>
    <col min="7" max="7" width="13.09765625" bestFit="1" customWidth="1"/>
    <col min="8" max="10" width="15.19921875" bestFit="1" customWidth="1"/>
  </cols>
  <sheetData>
    <row r="1" spans="1:11" ht="37.5" customHeight="1">
      <c r="A1" s="14" t="s">
        <v>0</v>
      </c>
      <c r="B1" s="15" t="s">
        <v>83</v>
      </c>
      <c r="C1" s="15" t="s">
        <v>1</v>
      </c>
      <c r="D1" s="15" t="s">
        <v>2</v>
      </c>
      <c r="E1" s="15" t="s">
        <v>23</v>
      </c>
      <c r="F1" s="15" t="s">
        <v>92</v>
      </c>
      <c r="G1" s="16" t="s">
        <v>94</v>
      </c>
      <c r="H1" s="4" t="s">
        <v>104</v>
      </c>
      <c r="I1" s="4" t="s">
        <v>105</v>
      </c>
      <c r="J1" s="4" t="s">
        <v>106</v>
      </c>
    </row>
    <row r="2" spans="1:11">
      <c r="A2" s="10" t="s">
        <v>6</v>
      </c>
      <c r="B2" t="s">
        <v>85</v>
      </c>
      <c r="C2" t="s">
        <v>3</v>
      </c>
      <c r="D2">
        <v>314</v>
      </c>
      <c r="E2">
        <v>23</v>
      </c>
      <c r="F2">
        <f>D2+E2</f>
        <v>337</v>
      </c>
      <c r="G2" s="13">
        <f>(F2*10.33)*0.1</f>
        <v>348.12100000000004</v>
      </c>
      <c r="H2" s="1">
        <f>$G2*4</f>
        <v>1392.4840000000002</v>
      </c>
      <c r="I2" s="1">
        <f>$G2*8</f>
        <v>2784.9680000000003</v>
      </c>
      <c r="J2" s="1">
        <f>$G2*12</f>
        <v>4177.4520000000002</v>
      </c>
      <c r="K2" s="1"/>
    </row>
    <row r="3" spans="1:11">
      <c r="A3" s="10" t="s">
        <v>6</v>
      </c>
      <c r="B3" t="s">
        <v>84</v>
      </c>
      <c r="C3" t="s">
        <v>3</v>
      </c>
      <c r="D3">
        <v>314</v>
      </c>
      <c r="E3">
        <v>23</v>
      </c>
      <c r="F3">
        <f t="shared" ref="F3:F4" si="0">D3+E3</f>
        <v>337</v>
      </c>
      <c r="G3" s="13">
        <f>(F3*10.33)*0.2</f>
        <v>696.24200000000008</v>
      </c>
      <c r="H3" s="1">
        <f t="shared" ref="H3:H64" si="1">$G3*4</f>
        <v>2784.9680000000003</v>
      </c>
      <c r="I3" s="17">
        <f t="shared" ref="I3:I64" si="2">$G3*8</f>
        <v>5569.9360000000006</v>
      </c>
      <c r="J3" s="17">
        <f t="shared" ref="J3:J18" si="3">$G3*12</f>
        <v>8354.9040000000005</v>
      </c>
    </row>
    <row r="4" spans="1:11">
      <c r="A4" s="10" t="s">
        <v>6</v>
      </c>
      <c r="B4" t="s">
        <v>82</v>
      </c>
      <c r="C4" t="s">
        <v>3</v>
      </c>
      <c r="D4">
        <v>314</v>
      </c>
      <c r="E4">
        <v>23</v>
      </c>
      <c r="F4">
        <f t="shared" si="0"/>
        <v>337</v>
      </c>
      <c r="G4" s="13">
        <f>(F4*10.33)*0.3</f>
        <v>1044.3630000000001</v>
      </c>
      <c r="H4" s="1">
        <f t="shared" si="1"/>
        <v>4177.4520000000002</v>
      </c>
      <c r="I4" s="17">
        <f t="shared" si="2"/>
        <v>8354.9040000000005</v>
      </c>
      <c r="J4" s="17">
        <f t="shared" si="3"/>
        <v>12532.356</v>
      </c>
    </row>
    <row r="5" spans="1:11">
      <c r="A5" s="10" t="s">
        <v>6</v>
      </c>
      <c r="B5" t="s">
        <v>85</v>
      </c>
      <c r="C5" t="s">
        <v>4</v>
      </c>
      <c r="D5">
        <v>628</v>
      </c>
      <c r="E5">
        <v>23</v>
      </c>
      <c r="F5">
        <f t="shared" ref="F5:F8" si="4">D5+E5</f>
        <v>651</v>
      </c>
      <c r="G5" s="13">
        <f>(F5*10.33)*0.1</f>
        <v>672.48300000000006</v>
      </c>
      <c r="H5" s="1">
        <f t="shared" si="1"/>
        <v>2689.9320000000002</v>
      </c>
      <c r="I5" s="17">
        <f t="shared" si="2"/>
        <v>5379.8640000000005</v>
      </c>
      <c r="J5" s="17">
        <f t="shared" si="3"/>
        <v>8069.7960000000003</v>
      </c>
    </row>
    <row r="6" spans="1:11">
      <c r="A6" s="10" t="s">
        <v>6</v>
      </c>
      <c r="B6" t="s">
        <v>84</v>
      </c>
      <c r="C6" t="s">
        <v>4</v>
      </c>
      <c r="D6">
        <v>628</v>
      </c>
      <c r="E6">
        <v>23</v>
      </c>
      <c r="F6">
        <f t="shared" ref="F6:F7" si="5">D6+E6</f>
        <v>651</v>
      </c>
      <c r="G6" s="13">
        <f>(F6*10.33)*0.2</f>
        <v>1344.9660000000001</v>
      </c>
      <c r="H6" s="1">
        <f t="shared" si="1"/>
        <v>5379.8640000000005</v>
      </c>
      <c r="I6" s="17">
        <f t="shared" si="2"/>
        <v>10759.728000000001</v>
      </c>
      <c r="J6" s="17">
        <f t="shared" si="3"/>
        <v>16139.592000000001</v>
      </c>
    </row>
    <row r="7" spans="1:11">
      <c r="A7" s="10" t="s">
        <v>6</v>
      </c>
      <c r="B7" t="s">
        <v>82</v>
      </c>
      <c r="C7" t="s">
        <v>4</v>
      </c>
      <c r="D7">
        <v>628</v>
      </c>
      <c r="E7">
        <v>23</v>
      </c>
      <c r="F7">
        <f t="shared" si="5"/>
        <v>651</v>
      </c>
      <c r="G7" s="13">
        <f>(F7*10.33)*0.3</f>
        <v>2017.4489999999998</v>
      </c>
      <c r="H7" s="1">
        <f t="shared" si="1"/>
        <v>8069.7959999999994</v>
      </c>
      <c r="I7" s="17">
        <f t="shared" si="2"/>
        <v>16139.591999999999</v>
      </c>
      <c r="J7" s="17">
        <f t="shared" si="3"/>
        <v>24209.387999999999</v>
      </c>
    </row>
    <row r="8" spans="1:11">
      <c r="A8" s="10" t="s">
        <v>6</v>
      </c>
      <c r="B8" t="s">
        <v>85</v>
      </c>
      <c r="C8" t="s">
        <v>5</v>
      </c>
      <c r="D8">
        <v>942</v>
      </c>
      <c r="E8">
        <v>23</v>
      </c>
      <c r="F8">
        <f t="shared" si="4"/>
        <v>965</v>
      </c>
      <c r="G8" s="13">
        <f>(F8*10.33)*0.1</f>
        <v>996.84500000000014</v>
      </c>
      <c r="H8" s="1">
        <f t="shared" si="1"/>
        <v>3987.3800000000006</v>
      </c>
      <c r="I8" s="17">
        <f t="shared" si="2"/>
        <v>7974.7600000000011</v>
      </c>
      <c r="J8" s="17">
        <f t="shared" si="3"/>
        <v>11962.140000000001</v>
      </c>
    </row>
    <row r="9" spans="1:11">
      <c r="A9" s="10" t="s">
        <v>6</v>
      </c>
      <c r="B9" t="s">
        <v>84</v>
      </c>
      <c r="C9" t="s">
        <v>5</v>
      </c>
      <c r="D9">
        <v>942</v>
      </c>
      <c r="E9">
        <v>23</v>
      </c>
      <c r="F9">
        <f t="shared" ref="F9:F10" si="6">D9+E9</f>
        <v>965</v>
      </c>
      <c r="G9" s="13">
        <f>(F9*10.33)*0.2</f>
        <v>1993.6900000000003</v>
      </c>
      <c r="H9" s="1">
        <f t="shared" si="1"/>
        <v>7974.7600000000011</v>
      </c>
      <c r="I9" s="17">
        <f t="shared" si="2"/>
        <v>15949.520000000002</v>
      </c>
      <c r="J9" s="17">
        <f t="shared" si="3"/>
        <v>23924.280000000002</v>
      </c>
    </row>
    <row r="10" spans="1:11">
      <c r="A10" s="10" t="s">
        <v>6</v>
      </c>
      <c r="B10" t="s">
        <v>82</v>
      </c>
      <c r="C10" t="s">
        <v>5</v>
      </c>
      <c r="D10">
        <v>942</v>
      </c>
      <c r="E10">
        <v>23</v>
      </c>
      <c r="F10">
        <f t="shared" si="6"/>
        <v>965</v>
      </c>
      <c r="G10" s="13">
        <f>(F10*10.33)*0.3</f>
        <v>2990.5350000000003</v>
      </c>
      <c r="H10" s="1">
        <f t="shared" si="1"/>
        <v>11962.140000000001</v>
      </c>
      <c r="I10" s="17">
        <f t="shared" si="2"/>
        <v>23924.280000000002</v>
      </c>
      <c r="J10" s="17">
        <f>$G10*12</f>
        <v>35886.420000000006</v>
      </c>
    </row>
    <row r="11" spans="1:11">
      <c r="A11" s="10" t="s">
        <v>7</v>
      </c>
      <c r="B11" t="s">
        <v>85</v>
      </c>
      <c r="C11" t="s">
        <v>3</v>
      </c>
      <c r="D11">
        <v>314</v>
      </c>
      <c r="E11">
        <v>23</v>
      </c>
      <c r="F11">
        <f>D11+E11</f>
        <v>337</v>
      </c>
      <c r="G11" s="13">
        <f>(F11*10.33)*0.1</f>
        <v>348.12100000000004</v>
      </c>
      <c r="H11" s="1">
        <f>$G11*4</f>
        <v>1392.4840000000002</v>
      </c>
      <c r="I11" s="1">
        <f>$G11*8</f>
        <v>2784.9680000000003</v>
      </c>
      <c r="J11" s="1">
        <f>$G11*12</f>
        <v>4177.4520000000002</v>
      </c>
    </row>
    <row r="12" spans="1:11">
      <c r="A12" s="10" t="s">
        <v>7</v>
      </c>
      <c r="B12" t="s">
        <v>84</v>
      </c>
      <c r="C12" t="s">
        <v>3</v>
      </c>
      <c r="D12">
        <v>314</v>
      </c>
      <c r="E12">
        <v>23</v>
      </c>
      <c r="F12">
        <f t="shared" ref="F12:F19" si="7">D12+E12</f>
        <v>337</v>
      </c>
      <c r="G12" s="13">
        <f>(F12*10.33)*0.2</f>
        <v>696.24200000000008</v>
      </c>
      <c r="H12" s="1">
        <f t="shared" si="1"/>
        <v>2784.9680000000003</v>
      </c>
      <c r="I12" s="1">
        <f t="shared" si="2"/>
        <v>5569.9360000000006</v>
      </c>
      <c r="J12" s="1">
        <f t="shared" si="3"/>
        <v>8354.9040000000005</v>
      </c>
    </row>
    <row r="13" spans="1:11">
      <c r="A13" s="10" t="s">
        <v>7</v>
      </c>
      <c r="B13" t="s">
        <v>82</v>
      </c>
      <c r="C13" t="s">
        <v>3</v>
      </c>
      <c r="D13">
        <v>314</v>
      </c>
      <c r="E13">
        <v>23</v>
      </c>
      <c r="F13">
        <f t="shared" si="7"/>
        <v>337</v>
      </c>
      <c r="G13" s="13">
        <f>(F13*10.33)*0.3</f>
        <v>1044.3630000000001</v>
      </c>
      <c r="H13" s="1">
        <f t="shared" si="1"/>
        <v>4177.4520000000002</v>
      </c>
      <c r="I13" s="1">
        <f t="shared" si="2"/>
        <v>8354.9040000000005</v>
      </c>
      <c r="J13" s="1">
        <f t="shared" si="3"/>
        <v>12532.356</v>
      </c>
    </row>
    <row r="14" spans="1:11">
      <c r="A14" s="10" t="s">
        <v>7</v>
      </c>
      <c r="B14" t="s">
        <v>85</v>
      </c>
      <c r="C14" t="s">
        <v>4</v>
      </c>
      <c r="D14">
        <v>628</v>
      </c>
      <c r="E14">
        <v>23</v>
      </c>
      <c r="F14">
        <f t="shared" si="7"/>
        <v>651</v>
      </c>
      <c r="G14" s="13">
        <f>(F14*10.33)*0.1</f>
        <v>672.48300000000006</v>
      </c>
      <c r="H14" s="1">
        <f t="shared" si="1"/>
        <v>2689.9320000000002</v>
      </c>
      <c r="I14" s="1">
        <f t="shared" si="2"/>
        <v>5379.8640000000005</v>
      </c>
      <c r="J14" s="1">
        <f t="shared" si="3"/>
        <v>8069.7960000000003</v>
      </c>
    </row>
    <row r="15" spans="1:11">
      <c r="A15" s="10" t="s">
        <v>7</v>
      </c>
      <c r="B15" t="s">
        <v>84</v>
      </c>
      <c r="C15" t="s">
        <v>4</v>
      </c>
      <c r="D15">
        <v>628</v>
      </c>
      <c r="E15">
        <v>23</v>
      </c>
      <c r="F15">
        <f t="shared" si="7"/>
        <v>651</v>
      </c>
      <c r="G15" s="13">
        <f>(F15*10.33)*0.2</f>
        <v>1344.9660000000001</v>
      </c>
      <c r="H15" s="1">
        <f t="shared" si="1"/>
        <v>5379.8640000000005</v>
      </c>
      <c r="I15" s="1">
        <f t="shared" si="2"/>
        <v>10759.728000000001</v>
      </c>
      <c r="J15" s="1">
        <f t="shared" si="3"/>
        <v>16139.592000000001</v>
      </c>
    </row>
    <row r="16" spans="1:11">
      <c r="A16" s="10" t="s">
        <v>7</v>
      </c>
      <c r="B16" t="s">
        <v>82</v>
      </c>
      <c r="C16" t="s">
        <v>4</v>
      </c>
      <c r="D16">
        <v>628</v>
      </c>
      <c r="E16">
        <v>23</v>
      </c>
      <c r="F16">
        <f t="shared" si="7"/>
        <v>651</v>
      </c>
      <c r="G16" s="13">
        <f>(F16*10.33)*0.3</f>
        <v>2017.4489999999998</v>
      </c>
      <c r="H16" s="1">
        <f t="shared" si="1"/>
        <v>8069.7959999999994</v>
      </c>
      <c r="I16" s="1">
        <f t="shared" si="2"/>
        <v>16139.591999999999</v>
      </c>
      <c r="J16" s="1">
        <f t="shared" si="3"/>
        <v>24209.387999999999</v>
      </c>
    </row>
    <row r="17" spans="1:10">
      <c r="A17" s="10" t="s">
        <v>7</v>
      </c>
      <c r="B17" t="s">
        <v>85</v>
      </c>
      <c r="C17" t="s">
        <v>5</v>
      </c>
      <c r="D17">
        <v>942</v>
      </c>
      <c r="E17">
        <v>23</v>
      </c>
      <c r="F17">
        <f t="shared" si="7"/>
        <v>965</v>
      </c>
      <c r="G17" s="13">
        <f>(F17*10.33)*0.1</f>
        <v>996.84500000000014</v>
      </c>
      <c r="H17" s="1">
        <f t="shared" si="1"/>
        <v>3987.3800000000006</v>
      </c>
      <c r="I17" s="1">
        <f t="shared" si="2"/>
        <v>7974.7600000000011</v>
      </c>
      <c r="J17" s="1">
        <f t="shared" si="3"/>
        <v>11962.140000000001</v>
      </c>
    </row>
    <row r="18" spans="1:10">
      <c r="A18" s="10" t="s">
        <v>7</v>
      </c>
      <c r="B18" t="s">
        <v>84</v>
      </c>
      <c r="C18" t="s">
        <v>5</v>
      </c>
      <c r="D18">
        <v>942</v>
      </c>
      <c r="E18">
        <v>23</v>
      </c>
      <c r="F18">
        <f t="shared" si="7"/>
        <v>965</v>
      </c>
      <c r="G18" s="13">
        <f>(F18*10.33)*0.2</f>
        <v>1993.6900000000003</v>
      </c>
      <c r="H18" s="1">
        <f t="shared" si="1"/>
        <v>7974.7600000000011</v>
      </c>
      <c r="I18" s="1">
        <f t="shared" si="2"/>
        <v>15949.520000000002</v>
      </c>
      <c r="J18" s="1">
        <f t="shared" si="3"/>
        <v>23924.280000000002</v>
      </c>
    </row>
    <row r="19" spans="1:10">
      <c r="A19" s="10" t="s">
        <v>7</v>
      </c>
      <c r="B19" t="s">
        <v>82</v>
      </c>
      <c r="C19" t="s">
        <v>5</v>
      </c>
      <c r="D19">
        <v>942</v>
      </c>
      <c r="E19">
        <v>23</v>
      </c>
      <c r="F19">
        <f t="shared" si="7"/>
        <v>965</v>
      </c>
      <c r="G19" s="13">
        <f>(F19*10.33)*0.3</f>
        <v>2990.5350000000003</v>
      </c>
      <c r="H19" s="1">
        <f t="shared" si="1"/>
        <v>11962.140000000001</v>
      </c>
      <c r="I19" s="1">
        <f t="shared" si="2"/>
        <v>23924.280000000002</v>
      </c>
      <c r="J19" s="1">
        <f>$G19*12</f>
        <v>35886.420000000006</v>
      </c>
    </row>
    <row r="20" spans="1:10">
      <c r="A20" s="10" t="s">
        <v>8</v>
      </c>
      <c r="B20" t="s">
        <v>85</v>
      </c>
      <c r="C20" t="s">
        <v>3</v>
      </c>
      <c r="D20">
        <v>314</v>
      </c>
      <c r="E20">
        <v>23</v>
      </c>
      <c r="F20">
        <f>D20+E20</f>
        <v>337</v>
      </c>
      <c r="G20" s="13">
        <f>(F20*10.33)*0.1</f>
        <v>348.12100000000004</v>
      </c>
      <c r="H20" s="1">
        <f>$G20*4</f>
        <v>1392.4840000000002</v>
      </c>
      <c r="I20" s="1">
        <f>$G20*8</f>
        <v>2784.9680000000003</v>
      </c>
      <c r="J20" s="1">
        <f>$G20*12</f>
        <v>4177.4520000000002</v>
      </c>
    </row>
    <row r="21" spans="1:10">
      <c r="A21" s="10" t="s">
        <v>8</v>
      </c>
      <c r="B21" t="s">
        <v>84</v>
      </c>
      <c r="C21" t="s">
        <v>3</v>
      </c>
      <c r="D21">
        <v>314</v>
      </c>
      <c r="E21">
        <v>23</v>
      </c>
      <c r="F21">
        <f t="shared" ref="F21:F28" si="8">D21+E21</f>
        <v>337</v>
      </c>
      <c r="G21" s="13">
        <f>(F21*10.33)*0.2</f>
        <v>696.24200000000008</v>
      </c>
      <c r="H21" s="1">
        <f t="shared" si="1"/>
        <v>2784.9680000000003</v>
      </c>
      <c r="I21" s="1">
        <f t="shared" si="2"/>
        <v>5569.9360000000006</v>
      </c>
      <c r="J21" s="1">
        <f t="shared" ref="J21:J27" si="9">$G21*12</f>
        <v>8354.9040000000005</v>
      </c>
    </row>
    <row r="22" spans="1:10">
      <c r="A22" s="10" t="s">
        <v>8</v>
      </c>
      <c r="B22" t="s">
        <v>82</v>
      </c>
      <c r="C22" t="s">
        <v>3</v>
      </c>
      <c r="D22">
        <v>314</v>
      </c>
      <c r="E22">
        <v>23</v>
      </c>
      <c r="F22">
        <f t="shared" si="8"/>
        <v>337</v>
      </c>
      <c r="G22" s="13">
        <f>(F22*10.33)*0.3</f>
        <v>1044.3630000000001</v>
      </c>
      <c r="H22" s="1">
        <f t="shared" si="1"/>
        <v>4177.4520000000002</v>
      </c>
      <c r="I22" s="1">
        <f t="shared" si="2"/>
        <v>8354.9040000000005</v>
      </c>
      <c r="J22" s="1">
        <f t="shared" si="9"/>
        <v>12532.356</v>
      </c>
    </row>
    <row r="23" spans="1:10">
      <c r="A23" s="10" t="s">
        <v>8</v>
      </c>
      <c r="B23" t="s">
        <v>85</v>
      </c>
      <c r="C23" t="s">
        <v>4</v>
      </c>
      <c r="D23">
        <v>628</v>
      </c>
      <c r="E23">
        <v>23</v>
      </c>
      <c r="F23">
        <f t="shared" si="8"/>
        <v>651</v>
      </c>
      <c r="G23" s="13">
        <f>(F23*10.33)*0.1</f>
        <v>672.48300000000006</v>
      </c>
      <c r="H23" s="1">
        <f t="shared" si="1"/>
        <v>2689.9320000000002</v>
      </c>
      <c r="I23" s="1">
        <f t="shared" si="2"/>
        <v>5379.8640000000005</v>
      </c>
      <c r="J23" s="1">
        <f t="shared" si="9"/>
        <v>8069.7960000000003</v>
      </c>
    </row>
    <row r="24" spans="1:10">
      <c r="A24" s="10" t="s">
        <v>8</v>
      </c>
      <c r="B24" t="s">
        <v>84</v>
      </c>
      <c r="C24" t="s">
        <v>4</v>
      </c>
      <c r="D24">
        <v>628</v>
      </c>
      <c r="E24">
        <v>23</v>
      </c>
      <c r="F24">
        <f t="shared" si="8"/>
        <v>651</v>
      </c>
      <c r="G24" s="13">
        <f>(F24*10.33)*0.2</f>
        <v>1344.9660000000001</v>
      </c>
      <c r="H24" s="1">
        <f t="shared" si="1"/>
        <v>5379.8640000000005</v>
      </c>
      <c r="I24" s="1">
        <f t="shared" si="2"/>
        <v>10759.728000000001</v>
      </c>
      <c r="J24" s="1">
        <f t="shared" si="9"/>
        <v>16139.592000000001</v>
      </c>
    </row>
    <row r="25" spans="1:10">
      <c r="A25" s="10" t="s">
        <v>8</v>
      </c>
      <c r="B25" t="s">
        <v>82</v>
      </c>
      <c r="C25" t="s">
        <v>4</v>
      </c>
      <c r="D25">
        <v>628</v>
      </c>
      <c r="E25">
        <v>23</v>
      </c>
      <c r="F25">
        <f t="shared" si="8"/>
        <v>651</v>
      </c>
      <c r="G25" s="13">
        <f>(F25*10.33)*0.3</f>
        <v>2017.4489999999998</v>
      </c>
      <c r="H25" s="1">
        <f t="shared" si="1"/>
        <v>8069.7959999999994</v>
      </c>
      <c r="I25" s="1">
        <f t="shared" si="2"/>
        <v>16139.591999999999</v>
      </c>
      <c r="J25" s="1">
        <f t="shared" si="9"/>
        <v>24209.387999999999</v>
      </c>
    </row>
    <row r="26" spans="1:10">
      <c r="A26" s="10" t="s">
        <v>8</v>
      </c>
      <c r="B26" t="s">
        <v>85</v>
      </c>
      <c r="C26" t="s">
        <v>5</v>
      </c>
      <c r="D26">
        <v>942</v>
      </c>
      <c r="E26">
        <v>23</v>
      </c>
      <c r="F26">
        <f t="shared" si="8"/>
        <v>965</v>
      </c>
      <c r="G26" s="13">
        <f>(F26*10.33)*0.1</f>
        <v>996.84500000000014</v>
      </c>
      <c r="H26" s="1">
        <f t="shared" si="1"/>
        <v>3987.3800000000006</v>
      </c>
      <c r="I26" s="1">
        <f t="shared" si="2"/>
        <v>7974.7600000000011</v>
      </c>
      <c r="J26" s="1">
        <f t="shared" si="9"/>
        <v>11962.140000000001</v>
      </c>
    </row>
    <row r="27" spans="1:10">
      <c r="A27" s="10" t="s">
        <v>8</v>
      </c>
      <c r="B27" t="s">
        <v>84</v>
      </c>
      <c r="C27" t="s">
        <v>5</v>
      </c>
      <c r="D27">
        <v>942</v>
      </c>
      <c r="E27">
        <v>23</v>
      </c>
      <c r="F27">
        <f t="shared" si="8"/>
        <v>965</v>
      </c>
      <c r="G27" s="13">
        <f>(F27*10.33)*0.2</f>
        <v>1993.6900000000003</v>
      </c>
      <c r="H27" s="1">
        <f t="shared" si="1"/>
        <v>7974.7600000000011</v>
      </c>
      <c r="I27" s="1">
        <f t="shared" si="2"/>
        <v>15949.520000000002</v>
      </c>
      <c r="J27" s="1">
        <f t="shared" si="9"/>
        <v>23924.280000000002</v>
      </c>
    </row>
    <row r="28" spans="1:10">
      <c r="A28" s="10" t="s">
        <v>8</v>
      </c>
      <c r="B28" t="s">
        <v>82</v>
      </c>
      <c r="C28" t="s">
        <v>5</v>
      </c>
      <c r="D28">
        <v>942</v>
      </c>
      <c r="E28">
        <v>23</v>
      </c>
      <c r="F28">
        <f t="shared" si="8"/>
        <v>965</v>
      </c>
      <c r="G28" s="13">
        <f>(F28*10.33)*0.3</f>
        <v>2990.5350000000003</v>
      </c>
      <c r="H28" s="1">
        <f t="shared" si="1"/>
        <v>11962.140000000001</v>
      </c>
      <c r="I28" s="1">
        <f t="shared" si="2"/>
        <v>23924.280000000002</v>
      </c>
      <c r="J28" s="1">
        <f>$G28*12</f>
        <v>35886.420000000006</v>
      </c>
    </row>
    <row r="29" spans="1:10">
      <c r="A29" s="10" t="s">
        <v>9</v>
      </c>
      <c r="B29" t="s">
        <v>85</v>
      </c>
      <c r="C29" t="s">
        <v>3</v>
      </c>
      <c r="D29">
        <v>314</v>
      </c>
      <c r="E29">
        <v>23</v>
      </c>
      <c r="F29">
        <f>D29+E29</f>
        <v>337</v>
      </c>
      <c r="G29" s="13">
        <f>(F29*10.33)*0.1</f>
        <v>348.12100000000004</v>
      </c>
      <c r="H29" s="1">
        <f>$G29*4</f>
        <v>1392.4840000000002</v>
      </c>
      <c r="I29" s="1">
        <f>$G29*8</f>
        <v>2784.9680000000003</v>
      </c>
      <c r="J29" s="1">
        <f>$G29*12</f>
        <v>4177.4520000000002</v>
      </c>
    </row>
    <row r="30" spans="1:10">
      <c r="A30" s="10" t="s">
        <v>9</v>
      </c>
      <c r="B30" t="s">
        <v>84</v>
      </c>
      <c r="C30" t="s">
        <v>3</v>
      </c>
      <c r="D30">
        <v>314</v>
      </c>
      <c r="E30">
        <v>23</v>
      </c>
      <c r="F30">
        <f t="shared" ref="F30:F37" si="10">D30+E30</f>
        <v>337</v>
      </c>
      <c r="G30" s="13">
        <f>(F30*10.33)*0.2</f>
        <v>696.24200000000008</v>
      </c>
      <c r="H30" s="1">
        <f t="shared" si="1"/>
        <v>2784.9680000000003</v>
      </c>
      <c r="I30" s="1">
        <f t="shared" si="2"/>
        <v>5569.9360000000006</v>
      </c>
      <c r="J30" s="1">
        <f t="shared" ref="J30:J36" si="11">$G30*12</f>
        <v>8354.9040000000005</v>
      </c>
    </row>
    <row r="31" spans="1:10">
      <c r="A31" s="10" t="s">
        <v>9</v>
      </c>
      <c r="B31" t="s">
        <v>82</v>
      </c>
      <c r="C31" t="s">
        <v>3</v>
      </c>
      <c r="D31">
        <v>314</v>
      </c>
      <c r="E31">
        <v>23</v>
      </c>
      <c r="F31">
        <f t="shared" si="10"/>
        <v>337</v>
      </c>
      <c r="G31" s="13">
        <f>(F31*10.33)*0.3</f>
        <v>1044.3630000000001</v>
      </c>
      <c r="H31" s="1">
        <f t="shared" si="1"/>
        <v>4177.4520000000002</v>
      </c>
      <c r="I31" s="1">
        <f t="shared" si="2"/>
        <v>8354.9040000000005</v>
      </c>
      <c r="J31" s="1">
        <f t="shared" si="11"/>
        <v>12532.356</v>
      </c>
    </row>
    <row r="32" spans="1:10">
      <c r="A32" s="10" t="s">
        <v>9</v>
      </c>
      <c r="B32" t="s">
        <v>85</v>
      </c>
      <c r="C32" t="s">
        <v>4</v>
      </c>
      <c r="D32">
        <v>628</v>
      </c>
      <c r="E32">
        <v>23</v>
      </c>
      <c r="F32">
        <f t="shared" si="10"/>
        <v>651</v>
      </c>
      <c r="G32" s="13">
        <f>(F32*10.33)*0.1</f>
        <v>672.48300000000006</v>
      </c>
      <c r="H32" s="1">
        <f t="shared" si="1"/>
        <v>2689.9320000000002</v>
      </c>
      <c r="I32" s="1">
        <f t="shared" si="2"/>
        <v>5379.8640000000005</v>
      </c>
      <c r="J32" s="1">
        <f t="shared" si="11"/>
        <v>8069.7960000000003</v>
      </c>
    </row>
    <row r="33" spans="1:10">
      <c r="A33" s="10" t="s">
        <v>9</v>
      </c>
      <c r="B33" t="s">
        <v>84</v>
      </c>
      <c r="C33" t="s">
        <v>4</v>
      </c>
      <c r="D33">
        <v>628</v>
      </c>
      <c r="E33">
        <v>23</v>
      </c>
      <c r="F33">
        <f t="shared" si="10"/>
        <v>651</v>
      </c>
      <c r="G33" s="13">
        <f>(F33*10.33)*0.2</f>
        <v>1344.9660000000001</v>
      </c>
      <c r="H33" s="1">
        <f t="shared" si="1"/>
        <v>5379.8640000000005</v>
      </c>
      <c r="I33" s="1">
        <f t="shared" si="2"/>
        <v>10759.728000000001</v>
      </c>
      <c r="J33" s="1">
        <f t="shared" si="11"/>
        <v>16139.592000000001</v>
      </c>
    </row>
    <row r="34" spans="1:10">
      <c r="A34" s="10" t="s">
        <v>9</v>
      </c>
      <c r="B34" t="s">
        <v>82</v>
      </c>
      <c r="C34" t="s">
        <v>4</v>
      </c>
      <c r="D34">
        <v>628</v>
      </c>
      <c r="E34">
        <v>23</v>
      </c>
      <c r="F34">
        <f t="shared" si="10"/>
        <v>651</v>
      </c>
      <c r="G34" s="13">
        <f>(F34*10.33)*0.3</f>
        <v>2017.4489999999998</v>
      </c>
      <c r="H34" s="1">
        <f t="shared" si="1"/>
        <v>8069.7959999999994</v>
      </c>
      <c r="I34" s="1">
        <f t="shared" si="2"/>
        <v>16139.591999999999</v>
      </c>
      <c r="J34" s="1">
        <f t="shared" si="11"/>
        <v>24209.387999999999</v>
      </c>
    </row>
    <row r="35" spans="1:10">
      <c r="A35" s="10" t="s">
        <v>9</v>
      </c>
      <c r="B35" t="s">
        <v>85</v>
      </c>
      <c r="C35" t="s">
        <v>5</v>
      </c>
      <c r="D35">
        <v>942</v>
      </c>
      <c r="E35">
        <v>23</v>
      </c>
      <c r="F35">
        <f t="shared" si="10"/>
        <v>965</v>
      </c>
      <c r="G35" s="13">
        <f>(F35*10.33)*0.1</f>
        <v>996.84500000000014</v>
      </c>
      <c r="H35" s="1">
        <f t="shared" si="1"/>
        <v>3987.3800000000006</v>
      </c>
      <c r="I35" s="1">
        <f t="shared" si="2"/>
        <v>7974.7600000000011</v>
      </c>
      <c r="J35" s="1">
        <f t="shared" si="11"/>
        <v>11962.140000000001</v>
      </c>
    </row>
    <row r="36" spans="1:10">
      <c r="A36" s="10" t="s">
        <v>9</v>
      </c>
      <c r="B36" t="s">
        <v>84</v>
      </c>
      <c r="C36" t="s">
        <v>5</v>
      </c>
      <c r="D36">
        <v>942</v>
      </c>
      <c r="E36">
        <v>23</v>
      </c>
      <c r="F36">
        <f t="shared" si="10"/>
        <v>965</v>
      </c>
      <c r="G36" s="13">
        <f>(F36*10.33)*0.2</f>
        <v>1993.6900000000003</v>
      </c>
      <c r="H36" s="1">
        <f t="shared" si="1"/>
        <v>7974.7600000000011</v>
      </c>
      <c r="I36" s="1">
        <f t="shared" si="2"/>
        <v>15949.520000000002</v>
      </c>
      <c r="J36" s="1">
        <f t="shared" si="11"/>
        <v>23924.280000000002</v>
      </c>
    </row>
    <row r="37" spans="1:10">
      <c r="A37" s="10" t="s">
        <v>9</v>
      </c>
      <c r="B37" t="s">
        <v>82</v>
      </c>
      <c r="C37" t="s">
        <v>5</v>
      </c>
      <c r="D37">
        <v>942</v>
      </c>
      <c r="E37">
        <v>23</v>
      </c>
      <c r="F37">
        <f t="shared" si="10"/>
        <v>965</v>
      </c>
      <c r="G37" s="13">
        <f>(F37*10.33)*0.3</f>
        <v>2990.5350000000003</v>
      </c>
      <c r="H37" s="1">
        <f t="shared" si="1"/>
        <v>11962.140000000001</v>
      </c>
      <c r="I37" s="1">
        <f t="shared" si="2"/>
        <v>23924.280000000002</v>
      </c>
      <c r="J37" s="1">
        <f>$G37*12</f>
        <v>35886.420000000006</v>
      </c>
    </row>
    <row r="38" spans="1:10">
      <c r="A38" s="10" t="s">
        <v>10</v>
      </c>
      <c r="B38" t="s">
        <v>85</v>
      </c>
      <c r="C38" t="s">
        <v>3</v>
      </c>
      <c r="D38">
        <v>314</v>
      </c>
      <c r="E38">
        <v>23</v>
      </c>
      <c r="F38">
        <f>D38+E38</f>
        <v>337</v>
      </c>
      <c r="G38" s="13">
        <f>(F38*10.33)*0.1</f>
        <v>348.12100000000004</v>
      </c>
      <c r="H38" s="1">
        <f>$G38*4</f>
        <v>1392.4840000000002</v>
      </c>
      <c r="I38" s="1">
        <f>$G38*8</f>
        <v>2784.9680000000003</v>
      </c>
      <c r="J38" s="1">
        <f>$G38*12</f>
        <v>4177.4520000000002</v>
      </c>
    </row>
    <row r="39" spans="1:10">
      <c r="A39" s="10" t="s">
        <v>10</v>
      </c>
      <c r="B39" t="s">
        <v>84</v>
      </c>
      <c r="C39" t="s">
        <v>3</v>
      </c>
      <c r="D39">
        <v>314</v>
      </c>
      <c r="E39">
        <v>23</v>
      </c>
      <c r="F39">
        <f t="shared" ref="F39:F46" si="12">D39+E39</f>
        <v>337</v>
      </c>
      <c r="G39" s="13">
        <f>(F39*10.33)*0.2</f>
        <v>696.24200000000008</v>
      </c>
      <c r="H39" s="1">
        <f t="shared" si="1"/>
        <v>2784.9680000000003</v>
      </c>
      <c r="I39" s="1">
        <f t="shared" si="2"/>
        <v>5569.9360000000006</v>
      </c>
      <c r="J39" s="1">
        <f t="shared" ref="J39:J45" si="13">$G39*12</f>
        <v>8354.9040000000005</v>
      </c>
    </row>
    <row r="40" spans="1:10">
      <c r="A40" s="10" t="s">
        <v>10</v>
      </c>
      <c r="B40" t="s">
        <v>82</v>
      </c>
      <c r="C40" t="s">
        <v>3</v>
      </c>
      <c r="D40">
        <v>314</v>
      </c>
      <c r="E40">
        <v>23</v>
      </c>
      <c r="F40">
        <f t="shared" si="12"/>
        <v>337</v>
      </c>
      <c r="G40" s="13">
        <f>(F40*10.33)*0.3</f>
        <v>1044.3630000000001</v>
      </c>
      <c r="H40" s="1">
        <f t="shared" si="1"/>
        <v>4177.4520000000002</v>
      </c>
      <c r="I40" s="1">
        <f t="shared" si="2"/>
        <v>8354.9040000000005</v>
      </c>
      <c r="J40" s="1">
        <f t="shared" si="13"/>
        <v>12532.356</v>
      </c>
    </row>
    <row r="41" spans="1:10">
      <c r="A41" s="10" t="s">
        <v>10</v>
      </c>
      <c r="B41" t="s">
        <v>85</v>
      </c>
      <c r="C41" t="s">
        <v>4</v>
      </c>
      <c r="D41">
        <v>628</v>
      </c>
      <c r="E41">
        <v>23</v>
      </c>
      <c r="F41">
        <f t="shared" si="12"/>
        <v>651</v>
      </c>
      <c r="G41" s="13">
        <f>(F41*10.33)*0.1</f>
        <v>672.48300000000006</v>
      </c>
      <c r="H41" s="1">
        <f t="shared" si="1"/>
        <v>2689.9320000000002</v>
      </c>
      <c r="I41" s="1">
        <f t="shared" si="2"/>
        <v>5379.8640000000005</v>
      </c>
      <c r="J41" s="1">
        <f t="shared" si="13"/>
        <v>8069.7960000000003</v>
      </c>
    </row>
    <row r="42" spans="1:10">
      <c r="A42" s="10" t="s">
        <v>10</v>
      </c>
      <c r="B42" t="s">
        <v>84</v>
      </c>
      <c r="C42" t="s">
        <v>4</v>
      </c>
      <c r="D42">
        <v>628</v>
      </c>
      <c r="E42">
        <v>23</v>
      </c>
      <c r="F42">
        <f t="shared" si="12"/>
        <v>651</v>
      </c>
      <c r="G42" s="13">
        <f>(F42*10.33)*0.2</f>
        <v>1344.9660000000001</v>
      </c>
      <c r="H42" s="1">
        <f t="shared" si="1"/>
        <v>5379.8640000000005</v>
      </c>
      <c r="I42" s="1">
        <f t="shared" si="2"/>
        <v>10759.728000000001</v>
      </c>
      <c r="J42" s="1">
        <f t="shared" si="13"/>
        <v>16139.592000000001</v>
      </c>
    </row>
    <row r="43" spans="1:10">
      <c r="A43" s="10" t="s">
        <v>10</v>
      </c>
      <c r="B43" t="s">
        <v>82</v>
      </c>
      <c r="C43" t="s">
        <v>4</v>
      </c>
      <c r="D43">
        <v>628</v>
      </c>
      <c r="E43">
        <v>23</v>
      </c>
      <c r="F43">
        <f t="shared" si="12"/>
        <v>651</v>
      </c>
      <c r="G43" s="13">
        <f>(F43*10.33)*0.3</f>
        <v>2017.4489999999998</v>
      </c>
      <c r="H43" s="1">
        <f t="shared" si="1"/>
        <v>8069.7959999999994</v>
      </c>
      <c r="I43" s="1">
        <f t="shared" si="2"/>
        <v>16139.591999999999</v>
      </c>
      <c r="J43" s="1">
        <f t="shared" si="13"/>
        <v>24209.387999999999</v>
      </c>
    </row>
    <row r="44" spans="1:10">
      <c r="A44" s="10" t="s">
        <v>10</v>
      </c>
      <c r="B44" t="s">
        <v>85</v>
      </c>
      <c r="C44" t="s">
        <v>5</v>
      </c>
      <c r="D44">
        <v>942</v>
      </c>
      <c r="E44">
        <v>23</v>
      </c>
      <c r="F44">
        <f t="shared" si="12"/>
        <v>965</v>
      </c>
      <c r="G44" s="13">
        <f>(F44*10.33)*0.1</f>
        <v>996.84500000000014</v>
      </c>
      <c r="H44" s="1">
        <f t="shared" si="1"/>
        <v>3987.3800000000006</v>
      </c>
      <c r="I44" s="1">
        <f t="shared" si="2"/>
        <v>7974.7600000000011</v>
      </c>
      <c r="J44" s="1">
        <f t="shared" si="13"/>
        <v>11962.140000000001</v>
      </c>
    </row>
    <row r="45" spans="1:10">
      <c r="A45" s="10" t="s">
        <v>10</v>
      </c>
      <c r="B45" t="s">
        <v>84</v>
      </c>
      <c r="C45" t="s">
        <v>5</v>
      </c>
      <c r="D45">
        <v>942</v>
      </c>
      <c r="E45">
        <v>23</v>
      </c>
      <c r="F45">
        <f t="shared" si="12"/>
        <v>965</v>
      </c>
      <c r="G45" s="13">
        <f>(F45*10.33)*0.2</f>
        <v>1993.6900000000003</v>
      </c>
      <c r="H45" s="1">
        <f t="shared" si="1"/>
        <v>7974.7600000000011</v>
      </c>
      <c r="I45" s="1">
        <f t="shared" si="2"/>
        <v>15949.520000000002</v>
      </c>
      <c r="J45" s="1">
        <f t="shared" si="13"/>
        <v>23924.280000000002</v>
      </c>
    </row>
    <row r="46" spans="1:10">
      <c r="A46" s="10" t="s">
        <v>10</v>
      </c>
      <c r="B46" t="s">
        <v>82</v>
      </c>
      <c r="C46" t="s">
        <v>5</v>
      </c>
      <c r="D46">
        <v>942</v>
      </c>
      <c r="E46">
        <v>23</v>
      </c>
      <c r="F46">
        <f t="shared" si="12"/>
        <v>965</v>
      </c>
      <c r="G46" s="13">
        <f>(F46*10.33)*0.3</f>
        <v>2990.5350000000003</v>
      </c>
      <c r="H46" s="1">
        <f t="shared" si="1"/>
        <v>11962.140000000001</v>
      </c>
      <c r="I46" s="1">
        <f t="shared" si="2"/>
        <v>23924.280000000002</v>
      </c>
      <c r="J46" s="1">
        <f>$G46*12</f>
        <v>35886.420000000006</v>
      </c>
    </row>
    <row r="47" spans="1:10">
      <c r="A47" s="10" t="s">
        <v>11</v>
      </c>
      <c r="B47" t="s">
        <v>85</v>
      </c>
      <c r="C47" t="s">
        <v>3</v>
      </c>
      <c r="D47">
        <v>314</v>
      </c>
      <c r="E47">
        <v>23</v>
      </c>
      <c r="F47">
        <f>D47+E47</f>
        <v>337</v>
      </c>
      <c r="G47" s="13">
        <f>(F47*10.33)*0.1</f>
        <v>348.12100000000004</v>
      </c>
      <c r="H47" s="1">
        <f>$G47*4</f>
        <v>1392.4840000000002</v>
      </c>
      <c r="I47" s="1">
        <f>$G47*8</f>
        <v>2784.9680000000003</v>
      </c>
      <c r="J47" s="1">
        <f>$G47*12</f>
        <v>4177.4520000000002</v>
      </c>
    </row>
    <row r="48" spans="1:10">
      <c r="A48" s="10" t="s">
        <v>11</v>
      </c>
      <c r="B48" t="s">
        <v>84</v>
      </c>
      <c r="C48" t="s">
        <v>3</v>
      </c>
      <c r="D48">
        <v>314</v>
      </c>
      <c r="E48">
        <v>23</v>
      </c>
      <c r="F48">
        <f t="shared" ref="F48:F55" si="14">D48+E48</f>
        <v>337</v>
      </c>
      <c r="G48" s="13">
        <f>(F48*10.33)*0.2</f>
        <v>696.24200000000008</v>
      </c>
      <c r="H48" s="1">
        <f t="shared" si="1"/>
        <v>2784.9680000000003</v>
      </c>
      <c r="I48" s="1">
        <f t="shared" si="2"/>
        <v>5569.9360000000006</v>
      </c>
      <c r="J48" s="1">
        <f t="shared" ref="J48:J54" si="15">$G48*12</f>
        <v>8354.9040000000005</v>
      </c>
    </row>
    <row r="49" spans="1:10">
      <c r="A49" s="10" t="s">
        <v>11</v>
      </c>
      <c r="B49" t="s">
        <v>82</v>
      </c>
      <c r="C49" t="s">
        <v>3</v>
      </c>
      <c r="D49">
        <v>314</v>
      </c>
      <c r="E49">
        <v>23</v>
      </c>
      <c r="F49">
        <f t="shared" si="14"/>
        <v>337</v>
      </c>
      <c r="G49" s="13">
        <f>(F49*10.33)*0.3</f>
        <v>1044.3630000000001</v>
      </c>
      <c r="H49" s="1">
        <f t="shared" si="1"/>
        <v>4177.4520000000002</v>
      </c>
      <c r="I49" s="1">
        <f t="shared" si="2"/>
        <v>8354.9040000000005</v>
      </c>
      <c r="J49" s="1">
        <f t="shared" si="15"/>
        <v>12532.356</v>
      </c>
    </row>
    <row r="50" spans="1:10">
      <c r="A50" s="10" t="s">
        <v>11</v>
      </c>
      <c r="B50" t="s">
        <v>85</v>
      </c>
      <c r="C50" t="s">
        <v>4</v>
      </c>
      <c r="D50">
        <v>628</v>
      </c>
      <c r="E50">
        <v>23</v>
      </c>
      <c r="F50">
        <f t="shared" si="14"/>
        <v>651</v>
      </c>
      <c r="G50" s="13">
        <f>(F50*10.33)*0.1</f>
        <v>672.48300000000006</v>
      </c>
      <c r="H50" s="1">
        <f t="shared" si="1"/>
        <v>2689.9320000000002</v>
      </c>
      <c r="I50" s="1">
        <f t="shared" si="2"/>
        <v>5379.8640000000005</v>
      </c>
      <c r="J50" s="1">
        <f t="shared" si="15"/>
        <v>8069.7960000000003</v>
      </c>
    </row>
    <row r="51" spans="1:10">
      <c r="A51" s="10" t="s">
        <v>11</v>
      </c>
      <c r="B51" t="s">
        <v>84</v>
      </c>
      <c r="C51" t="s">
        <v>4</v>
      </c>
      <c r="D51">
        <v>628</v>
      </c>
      <c r="E51">
        <v>23</v>
      </c>
      <c r="F51">
        <f t="shared" si="14"/>
        <v>651</v>
      </c>
      <c r="G51" s="13">
        <f>(F51*10.33)*0.2</f>
        <v>1344.9660000000001</v>
      </c>
      <c r="H51" s="1">
        <f t="shared" si="1"/>
        <v>5379.8640000000005</v>
      </c>
      <c r="I51" s="1">
        <f t="shared" si="2"/>
        <v>10759.728000000001</v>
      </c>
      <c r="J51" s="1">
        <f t="shared" si="15"/>
        <v>16139.592000000001</v>
      </c>
    </row>
    <row r="52" spans="1:10">
      <c r="A52" s="10" t="s">
        <v>11</v>
      </c>
      <c r="B52" t="s">
        <v>82</v>
      </c>
      <c r="C52" t="s">
        <v>4</v>
      </c>
      <c r="D52">
        <v>628</v>
      </c>
      <c r="E52">
        <v>23</v>
      </c>
      <c r="F52">
        <f t="shared" si="14"/>
        <v>651</v>
      </c>
      <c r="G52" s="13">
        <f>(F52*10.33)*0.3</f>
        <v>2017.4489999999998</v>
      </c>
      <c r="H52" s="1">
        <f t="shared" si="1"/>
        <v>8069.7959999999994</v>
      </c>
      <c r="I52" s="1">
        <f t="shared" si="2"/>
        <v>16139.591999999999</v>
      </c>
      <c r="J52" s="1">
        <f t="shared" si="15"/>
        <v>24209.387999999999</v>
      </c>
    </row>
    <row r="53" spans="1:10">
      <c r="A53" s="10" t="s">
        <v>11</v>
      </c>
      <c r="B53" t="s">
        <v>85</v>
      </c>
      <c r="C53" t="s">
        <v>5</v>
      </c>
      <c r="D53">
        <v>942</v>
      </c>
      <c r="E53">
        <v>23</v>
      </c>
      <c r="F53">
        <f t="shared" si="14"/>
        <v>965</v>
      </c>
      <c r="G53" s="13">
        <f>(F53*10.33)*0.1</f>
        <v>996.84500000000014</v>
      </c>
      <c r="H53" s="1">
        <f t="shared" si="1"/>
        <v>3987.3800000000006</v>
      </c>
      <c r="I53" s="1">
        <f t="shared" si="2"/>
        <v>7974.7600000000011</v>
      </c>
      <c r="J53" s="1">
        <f t="shared" si="15"/>
        <v>11962.140000000001</v>
      </c>
    </row>
    <row r="54" spans="1:10">
      <c r="A54" s="10" t="s">
        <v>11</v>
      </c>
      <c r="B54" t="s">
        <v>84</v>
      </c>
      <c r="C54" t="s">
        <v>5</v>
      </c>
      <c r="D54">
        <v>942</v>
      </c>
      <c r="E54">
        <v>23</v>
      </c>
      <c r="F54">
        <f t="shared" si="14"/>
        <v>965</v>
      </c>
      <c r="G54" s="13">
        <f>(F54*10.33)*0.2</f>
        <v>1993.6900000000003</v>
      </c>
      <c r="H54" s="1">
        <f t="shared" si="1"/>
        <v>7974.7600000000011</v>
      </c>
      <c r="I54" s="1">
        <f t="shared" si="2"/>
        <v>15949.520000000002</v>
      </c>
      <c r="J54" s="1">
        <f t="shared" si="15"/>
        <v>23924.280000000002</v>
      </c>
    </row>
    <row r="55" spans="1:10">
      <c r="A55" s="10" t="s">
        <v>11</v>
      </c>
      <c r="B55" t="s">
        <v>82</v>
      </c>
      <c r="C55" t="s">
        <v>5</v>
      </c>
      <c r="D55">
        <v>942</v>
      </c>
      <c r="E55">
        <v>23</v>
      </c>
      <c r="F55">
        <f t="shared" si="14"/>
        <v>965</v>
      </c>
      <c r="G55" s="13">
        <f>(F55*10.33)*0.3</f>
        <v>2990.5350000000003</v>
      </c>
      <c r="H55" s="1">
        <f t="shared" si="1"/>
        <v>11962.140000000001</v>
      </c>
      <c r="I55" s="1">
        <f t="shared" si="2"/>
        <v>23924.280000000002</v>
      </c>
      <c r="J55" s="1">
        <f>$G55*12</f>
        <v>35886.420000000006</v>
      </c>
    </row>
    <row r="56" spans="1:10">
      <c r="A56" s="10" t="s">
        <v>12</v>
      </c>
      <c r="B56" t="s">
        <v>85</v>
      </c>
      <c r="C56" t="s">
        <v>3</v>
      </c>
      <c r="D56">
        <v>314</v>
      </c>
      <c r="E56">
        <v>23</v>
      </c>
      <c r="F56">
        <f>D56+E56</f>
        <v>337</v>
      </c>
      <c r="G56" s="13">
        <f>(F56*10.33)*0.1</f>
        <v>348.12100000000004</v>
      </c>
      <c r="H56" s="1">
        <f>$G56*4</f>
        <v>1392.4840000000002</v>
      </c>
      <c r="I56" s="1">
        <f>$G56*8</f>
        <v>2784.9680000000003</v>
      </c>
      <c r="J56" s="1">
        <f>$G56*12</f>
        <v>4177.4520000000002</v>
      </c>
    </row>
    <row r="57" spans="1:10">
      <c r="A57" s="10" t="s">
        <v>12</v>
      </c>
      <c r="B57" t="s">
        <v>84</v>
      </c>
      <c r="C57" t="s">
        <v>3</v>
      </c>
      <c r="D57">
        <v>314</v>
      </c>
      <c r="E57">
        <v>23</v>
      </c>
      <c r="F57">
        <f t="shared" ref="F57:F64" si="16">D57+E57</f>
        <v>337</v>
      </c>
      <c r="G57" s="13">
        <f>(F57*10.33)*0.2</f>
        <v>696.24200000000008</v>
      </c>
      <c r="H57" s="1">
        <f t="shared" si="1"/>
        <v>2784.9680000000003</v>
      </c>
      <c r="I57" s="1">
        <f t="shared" si="2"/>
        <v>5569.9360000000006</v>
      </c>
      <c r="J57" s="1">
        <f t="shared" ref="J57:J63" si="17">$G57*12</f>
        <v>8354.9040000000005</v>
      </c>
    </row>
    <row r="58" spans="1:10">
      <c r="A58" s="10" t="s">
        <v>12</v>
      </c>
      <c r="B58" t="s">
        <v>82</v>
      </c>
      <c r="C58" t="s">
        <v>3</v>
      </c>
      <c r="D58">
        <v>314</v>
      </c>
      <c r="E58">
        <v>23</v>
      </c>
      <c r="F58">
        <f t="shared" si="16"/>
        <v>337</v>
      </c>
      <c r="G58" s="13">
        <f>(F58*10.33)*0.3</f>
        <v>1044.3630000000001</v>
      </c>
      <c r="H58" s="1">
        <f t="shared" si="1"/>
        <v>4177.4520000000002</v>
      </c>
      <c r="I58" s="1">
        <f t="shared" si="2"/>
        <v>8354.9040000000005</v>
      </c>
      <c r="J58" s="1">
        <f t="shared" si="17"/>
        <v>12532.356</v>
      </c>
    </row>
    <row r="59" spans="1:10">
      <c r="A59" s="10" t="s">
        <v>12</v>
      </c>
      <c r="B59" t="s">
        <v>85</v>
      </c>
      <c r="C59" t="s">
        <v>4</v>
      </c>
      <c r="D59">
        <v>628</v>
      </c>
      <c r="E59">
        <v>23</v>
      </c>
      <c r="F59">
        <f t="shared" si="16"/>
        <v>651</v>
      </c>
      <c r="G59" s="13">
        <f>(F59*10.33)*0.1</f>
        <v>672.48300000000006</v>
      </c>
      <c r="H59" s="1">
        <f t="shared" si="1"/>
        <v>2689.9320000000002</v>
      </c>
      <c r="I59" s="1">
        <f t="shared" si="2"/>
        <v>5379.8640000000005</v>
      </c>
      <c r="J59" s="1">
        <f t="shared" si="17"/>
        <v>8069.7960000000003</v>
      </c>
    </row>
    <row r="60" spans="1:10">
      <c r="A60" s="10" t="s">
        <v>12</v>
      </c>
      <c r="B60" t="s">
        <v>84</v>
      </c>
      <c r="C60" t="s">
        <v>4</v>
      </c>
      <c r="D60">
        <v>628</v>
      </c>
      <c r="E60">
        <v>23</v>
      </c>
      <c r="F60">
        <f t="shared" si="16"/>
        <v>651</v>
      </c>
      <c r="G60" s="13">
        <f>(F60*10.33)*0.2</f>
        <v>1344.9660000000001</v>
      </c>
      <c r="H60" s="1">
        <f t="shared" si="1"/>
        <v>5379.8640000000005</v>
      </c>
      <c r="I60" s="1">
        <f t="shared" si="2"/>
        <v>10759.728000000001</v>
      </c>
      <c r="J60" s="1">
        <f t="shared" si="17"/>
        <v>16139.592000000001</v>
      </c>
    </row>
    <row r="61" spans="1:10">
      <c r="A61" s="10" t="s">
        <v>12</v>
      </c>
      <c r="B61" t="s">
        <v>82</v>
      </c>
      <c r="C61" t="s">
        <v>4</v>
      </c>
      <c r="D61">
        <v>628</v>
      </c>
      <c r="E61">
        <v>23</v>
      </c>
      <c r="F61">
        <f t="shared" si="16"/>
        <v>651</v>
      </c>
      <c r="G61" s="13">
        <f>(F61*10.33)*0.3</f>
        <v>2017.4489999999998</v>
      </c>
      <c r="H61" s="1">
        <f t="shared" si="1"/>
        <v>8069.7959999999994</v>
      </c>
      <c r="I61" s="1">
        <f t="shared" si="2"/>
        <v>16139.591999999999</v>
      </c>
      <c r="J61" s="1">
        <f t="shared" si="17"/>
        <v>24209.387999999999</v>
      </c>
    </row>
    <row r="62" spans="1:10">
      <c r="A62" s="10" t="s">
        <v>12</v>
      </c>
      <c r="B62" t="s">
        <v>85</v>
      </c>
      <c r="C62" t="s">
        <v>5</v>
      </c>
      <c r="D62">
        <v>942</v>
      </c>
      <c r="E62">
        <v>23</v>
      </c>
      <c r="F62">
        <f t="shared" si="16"/>
        <v>965</v>
      </c>
      <c r="G62" s="13">
        <f>(F62*10.33)*0.1</f>
        <v>996.84500000000014</v>
      </c>
      <c r="H62" s="1">
        <f t="shared" si="1"/>
        <v>3987.3800000000006</v>
      </c>
      <c r="I62" s="1">
        <f t="shared" si="2"/>
        <v>7974.7600000000011</v>
      </c>
      <c r="J62" s="1">
        <f t="shared" si="17"/>
        <v>11962.140000000001</v>
      </c>
    </row>
    <row r="63" spans="1:10">
      <c r="A63" s="10" t="s">
        <v>12</v>
      </c>
      <c r="B63" t="s">
        <v>84</v>
      </c>
      <c r="C63" t="s">
        <v>5</v>
      </c>
      <c r="D63">
        <v>942</v>
      </c>
      <c r="E63">
        <v>23</v>
      </c>
      <c r="F63">
        <f t="shared" si="16"/>
        <v>965</v>
      </c>
      <c r="G63" s="13">
        <f>(F63*10.33)*0.2</f>
        <v>1993.6900000000003</v>
      </c>
      <c r="H63" s="1">
        <f t="shared" si="1"/>
        <v>7974.7600000000011</v>
      </c>
      <c r="I63" s="1">
        <f t="shared" si="2"/>
        <v>15949.520000000002</v>
      </c>
      <c r="J63" s="1">
        <f t="shared" si="17"/>
        <v>23924.280000000002</v>
      </c>
    </row>
    <row r="64" spans="1:10">
      <c r="A64" s="10" t="s">
        <v>12</v>
      </c>
      <c r="B64" t="s">
        <v>82</v>
      </c>
      <c r="C64" t="s">
        <v>5</v>
      </c>
      <c r="D64">
        <v>942</v>
      </c>
      <c r="E64">
        <v>23</v>
      </c>
      <c r="F64">
        <f t="shared" si="16"/>
        <v>965</v>
      </c>
      <c r="G64" s="13">
        <f>(F64*10.33)*0.3</f>
        <v>2990.5350000000003</v>
      </c>
      <c r="H64" s="1">
        <f t="shared" si="1"/>
        <v>11962.140000000001</v>
      </c>
      <c r="I64" s="1">
        <f t="shared" si="2"/>
        <v>23924.280000000002</v>
      </c>
      <c r="J64" s="1">
        <f>$G64*12</f>
        <v>35886.420000000006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結果表示</vt:lpstr>
      <vt:lpstr>入所</vt:lpstr>
      <vt:lpstr>短期入所</vt:lpstr>
      <vt:lpstr>通所リハビリテーション</vt:lpstr>
      <vt:lpstr>訪問リハビリテーション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2024-04-29T02:22:14Z</cp:lastPrinted>
  <dcterms:created xsi:type="dcterms:W3CDTF">2024-04-17T01:14:30Z</dcterms:created>
  <dcterms:modified xsi:type="dcterms:W3CDTF">2024-10-21T05:14:26Z</dcterms:modified>
</cp:coreProperties>
</file>